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835" yWindow="105" windowWidth="14910" windowHeight="5370" activeTab="2"/>
  </bookViews>
  <sheets>
    <sheet name="10月" sheetId="29" r:id="rId1"/>
    <sheet name="11月" sheetId="30" r:id="rId2"/>
    <sheet name="12月" sheetId="31" r:id="rId3"/>
  </sheets>
  <definedNames>
    <definedName name="_xlnm._FilterDatabase" localSheetId="0" hidden="1">'10月'!$A$7:$M$7</definedName>
    <definedName name="_xlnm._FilterDatabase" localSheetId="1" hidden="1">'11月'!$A$7:$M$7</definedName>
    <definedName name="_xlnm._FilterDatabase" localSheetId="2" hidden="1">'12月'!$A$7:$M$7</definedName>
  </definedNames>
  <calcPr calcId="145621"/>
</workbook>
</file>

<file path=xl/calcChain.xml><?xml version="1.0" encoding="utf-8"?>
<calcChain xmlns="http://schemas.openxmlformats.org/spreadsheetml/2006/main">
  <c r="P11" i="31" l="1"/>
  <c r="O11" i="31"/>
  <c r="J11" i="31"/>
  <c r="K11" i="31" s="1"/>
  <c r="L11" i="31" s="1"/>
  <c r="P10" i="31" l="1"/>
  <c r="J8" i="31"/>
  <c r="K8" i="31" s="1"/>
  <c r="L8" i="31" s="1"/>
  <c r="J9" i="31"/>
  <c r="K9" i="31" s="1"/>
  <c r="L9" i="31" s="1"/>
  <c r="J10" i="31"/>
  <c r="K10" i="31"/>
  <c r="L10" i="31"/>
  <c r="O10" i="31" l="1"/>
  <c r="J6" i="31"/>
  <c r="Q3" i="31"/>
  <c r="Q6" i="31" s="1"/>
  <c r="N3" i="31"/>
  <c r="L3" i="31"/>
  <c r="M3" i="31" l="1"/>
  <c r="O3" i="31" s="1"/>
  <c r="P3" i="31"/>
  <c r="P6" i="31" s="1"/>
  <c r="P48" i="30"/>
  <c r="O48" i="30"/>
  <c r="J47" i="30"/>
  <c r="K47" i="30" s="1"/>
  <c r="L47" i="30" s="1"/>
  <c r="J48" i="30"/>
  <c r="K48" i="30"/>
  <c r="L48" i="30" s="1"/>
  <c r="P46" i="30" l="1"/>
  <c r="O46" i="30"/>
  <c r="J44" i="30"/>
  <c r="K44" i="30" s="1"/>
  <c r="L44" i="30" s="1"/>
  <c r="J45" i="30"/>
  <c r="K45" i="30"/>
  <c r="L45" i="30" s="1"/>
  <c r="J46" i="30"/>
  <c r="K46" i="30"/>
  <c r="L46" i="30"/>
  <c r="O43" i="30" l="1"/>
  <c r="P43" i="30"/>
  <c r="J43" i="30"/>
  <c r="K43" i="30" s="1"/>
  <c r="L43" i="30" s="1"/>
  <c r="M35" i="30" l="1"/>
  <c r="P35" i="30"/>
  <c r="O35" i="30"/>
  <c r="P42" i="30"/>
  <c r="O42" i="30"/>
  <c r="J40" i="30"/>
  <c r="K40" i="30" s="1"/>
  <c r="L40" i="30" s="1"/>
  <c r="J41" i="30"/>
  <c r="K41" i="30"/>
  <c r="L41" i="30" s="1"/>
  <c r="J42" i="30"/>
  <c r="K42" i="30"/>
  <c r="L42" i="30"/>
  <c r="J36" i="30" l="1"/>
  <c r="K36" i="30"/>
  <c r="L36" i="30"/>
  <c r="J37" i="30"/>
  <c r="K37" i="30" s="1"/>
  <c r="L37" i="30" s="1"/>
  <c r="J38" i="30"/>
  <c r="K38" i="30"/>
  <c r="L38" i="30" s="1"/>
  <c r="J39" i="30"/>
  <c r="K39" i="30"/>
  <c r="L39" i="30"/>
  <c r="P39" i="30"/>
  <c r="O39" i="30" l="1"/>
  <c r="J32" i="30"/>
  <c r="K32" i="30" s="1"/>
  <c r="L32" i="30" s="1"/>
  <c r="J33" i="30"/>
  <c r="K33" i="30" s="1"/>
  <c r="L33" i="30" s="1"/>
  <c r="J34" i="30"/>
  <c r="K34" i="30" s="1"/>
  <c r="L34" i="30" s="1"/>
  <c r="J35" i="30"/>
  <c r="K35" i="30" s="1"/>
  <c r="L35" i="30" s="1"/>
  <c r="P31" i="30" l="1"/>
  <c r="J29" i="30"/>
  <c r="K29" i="30" s="1"/>
  <c r="L29" i="30" s="1"/>
  <c r="O31" i="30" s="1"/>
  <c r="J30" i="30"/>
  <c r="K30" i="30"/>
  <c r="L30" i="30" s="1"/>
  <c r="J31" i="30"/>
  <c r="K31" i="30" s="1"/>
  <c r="L31" i="30" s="1"/>
  <c r="J24" i="30" l="1"/>
  <c r="K24" i="30"/>
  <c r="L24" i="30" s="1"/>
  <c r="J25" i="30"/>
  <c r="K25" i="30"/>
  <c r="L25" i="30" s="1"/>
  <c r="J26" i="30"/>
  <c r="K26" i="30" s="1"/>
  <c r="L26" i="30" s="1"/>
  <c r="J27" i="30"/>
  <c r="K27" i="30" s="1"/>
  <c r="L27" i="30" s="1"/>
  <c r="J28" i="30"/>
  <c r="K28" i="30" s="1"/>
  <c r="L28" i="30" s="1"/>
  <c r="P28" i="30"/>
  <c r="O28" i="30" l="1"/>
  <c r="P23" i="30"/>
  <c r="J23" i="30"/>
  <c r="K23" i="30" s="1"/>
  <c r="L23" i="30" s="1"/>
  <c r="O23" i="30" s="1"/>
  <c r="P22" i="30" l="1"/>
  <c r="J20" i="30"/>
  <c r="K20" i="30" s="1"/>
  <c r="L20" i="30" s="1"/>
  <c r="J21" i="30"/>
  <c r="K21" i="30"/>
  <c r="L21" i="30" s="1"/>
  <c r="J22" i="30"/>
  <c r="K22" i="30" s="1"/>
  <c r="L22" i="30" s="1"/>
  <c r="O22" i="30" s="1"/>
  <c r="P19" i="30" l="1"/>
  <c r="J14" i="30"/>
  <c r="K14" i="30"/>
  <c r="L14" i="30"/>
  <c r="J15" i="30"/>
  <c r="K15" i="30" s="1"/>
  <c r="L15" i="30" s="1"/>
  <c r="O19" i="30" s="1"/>
  <c r="J16" i="30"/>
  <c r="K16" i="30" s="1"/>
  <c r="L16" i="30" s="1"/>
  <c r="J17" i="30"/>
  <c r="K17" i="30" s="1"/>
  <c r="L17" i="30" s="1"/>
  <c r="J18" i="30"/>
  <c r="K18" i="30"/>
  <c r="L18" i="30"/>
  <c r="J19" i="30"/>
  <c r="K19" i="30"/>
  <c r="L19" i="30"/>
  <c r="P13" i="30" l="1"/>
  <c r="O13" i="30"/>
  <c r="J13" i="30"/>
  <c r="K13" i="30" s="1"/>
  <c r="L13" i="30" s="1"/>
  <c r="P12" i="30" l="1"/>
  <c r="J11" i="30"/>
  <c r="K11" i="30"/>
  <c r="L11" i="30"/>
  <c r="J12" i="30"/>
  <c r="K12" i="30" s="1"/>
  <c r="L12" i="30" s="1"/>
  <c r="O12" i="30" s="1"/>
  <c r="P10" i="30" l="1"/>
  <c r="O10" i="30"/>
  <c r="J10" i="30"/>
  <c r="K10" i="30"/>
  <c r="L10" i="30"/>
  <c r="P9" i="30" l="1"/>
  <c r="O9" i="30"/>
  <c r="J8" i="30"/>
  <c r="K8" i="30" s="1"/>
  <c r="L8" i="30" s="1"/>
  <c r="J9" i="30"/>
  <c r="K9" i="30"/>
  <c r="L9" i="30" s="1"/>
  <c r="J6" i="30" l="1"/>
  <c r="Q3" i="30"/>
  <c r="N3" i="30"/>
  <c r="L3" i="30"/>
  <c r="M3" i="30" l="1"/>
  <c r="O3" i="30" s="1"/>
  <c r="P3" i="30"/>
  <c r="P38" i="29"/>
  <c r="J36" i="29"/>
  <c r="K36" i="29" s="1"/>
  <c r="L36" i="29" s="1"/>
  <c r="J37" i="29"/>
  <c r="K37" i="29" s="1"/>
  <c r="L37" i="29" s="1"/>
  <c r="J38" i="29"/>
  <c r="K38" i="29" s="1"/>
  <c r="L38" i="29" s="1"/>
  <c r="O38" i="29" l="1"/>
  <c r="P35" i="29"/>
  <c r="J35" i="29" l="1"/>
  <c r="K35" i="29" s="1"/>
  <c r="L35" i="29" s="1"/>
  <c r="O35" i="29" s="1"/>
  <c r="P34" i="29" l="1"/>
  <c r="J32" i="29"/>
  <c r="K32" i="29" s="1"/>
  <c r="L32" i="29" s="1"/>
  <c r="J33" i="29"/>
  <c r="K33" i="29" s="1"/>
  <c r="L33" i="29" s="1"/>
  <c r="J34" i="29"/>
  <c r="K34" i="29" s="1"/>
  <c r="L34" i="29" s="1"/>
  <c r="O34" i="29" l="1"/>
  <c r="P31" i="29"/>
  <c r="J29" i="29"/>
  <c r="K29" i="29" s="1"/>
  <c r="L29" i="29" s="1"/>
  <c r="J30" i="29"/>
  <c r="K30" i="29" s="1"/>
  <c r="L30" i="29" s="1"/>
  <c r="J31" i="29"/>
  <c r="K31" i="29" s="1"/>
  <c r="L31" i="29" s="1"/>
  <c r="O31" i="29" l="1"/>
  <c r="P28" i="29"/>
  <c r="J27" i="29"/>
  <c r="K27" i="29" s="1"/>
  <c r="L27" i="29" s="1"/>
  <c r="J28" i="29"/>
  <c r="K28" i="29" s="1"/>
  <c r="L28" i="29" s="1"/>
  <c r="O28" i="29" l="1"/>
  <c r="P26" i="29"/>
  <c r="J24" i="29"/>
  <c r="K24" i="29" s="1"/>
  <c r="L24" i="29" s="1"/>
  <c r="J25" i="29"/>
  <c r="K25" i="29" s="1"/>
  <c r="L25" i="29" s="1"/>
  <c r="J26" i="29"/>
  <c r="K26" i="29" s="1"/>
  <c r="L26" i="29" s="1"/>
  <c r="O26" i="29" l="1"/>
  <c r="P23" i="29"/>
  <c r="J20" i="29"/>
  <c r="K20" i="29" s="1"/>
  <c r="L20" i="29" s="1"/>
  <c r="J21" i="29"/>
  <c r="K21" i="29" s="1"/>
  <c r="L21" i="29" s="1"/>
  <c r="J22" i="29"/>
  <c r="K22" i="29" s="1"/>
  <c r="L22" i="29" s="1"/>
  <c r="J23" i="29"/>
  <c r="K23" i="29" s="1"/>
  <c r="L23" i="29" s="1"/>
  <c r="O23" i="29" l="1"/>
  <c r="P19" i="29"/>
  <c r="J16" i="29"/>
  <c r="K16" i="29" s="1"/>
  <c r="L16" i="29" s="1"/>
  <c r="J17" i="29"/>
  <c r="K17" i="29" s="1"/>
  <c r="L17" i="29" s="1"/>
  <c r="J18" i="29"/>
  <c r="K18" i="29" s="1"/>
  <c r="L18" i="29" s="1"/>
  <c r="J19" i="29"/>
  <c r="K19" i="29" s="1"/>
  <c r="L19" i="29" s="1"/>
  <c r="O19" i="29" l="1"/>
  <c r="P15" i="29"/>
  <c r="J12" i="29"/>
  <c r="K12" i="29" s="1"/>
  <c r="L12" i="29" s="1"/>
  <c r="J13" i="29"/>
  <c r="K13" i="29" s="1"/>
  <c r="L13" i="29" s="1"/>
  <c r="J14" i="29"/>
  <c r="K14" i="29" s="1"/>
  <c r="L14" i="29" s="1"/>
  <c r="J15" i="29"/>
  <c r="K15" i="29" s="1"/>
  <c r="L15" i="29" s="1"/>
  <c r="O15" i="29" l="1"/>
  <c r="P11" i="29"/>
  <c r="J8" i="29"/>
  <c r="K8" i="29" s="1"/>
  <c r="L8" i="29" s="1"/>
  <c r="J9" i="29"/>
  <c r="K9" i="29" s="1"/>
  <c r="L9" i="29" s="1"/>
  <c r="J10" i="29"/>
  <c r="K10" i="29" s="1"/>
  <c r="L10" i="29" s="1"/>
  <c r="J11" i="29"/>
  <c r="K11" i="29" s="1"/>
  <c r="L11" i="29" s="1"/>
  <c r="O11" i="29" l="1"/>
  <c r="J6" i="29"/>
  <c r="Q3" i="29"/>
  <c r="Q6" i="29" s="1"/>
  <c r="Q6" i="30" s="1"/>
  <c r="N3" i="29"/>
  <c r="L3" i="29"/>
  <c r="M3" i="29" l="1"/>
  <c r="O3" i="29" s="1"/>
  <c r="P3" i="29"/>
  <c r="P6" i="29" s="1"/>
  <c r="P6" i="30" s="1"/>
</calcChain>
</file>

<file path=xl/sharedStrings.xml><?xml version="1.0" encoding="utf-8"?>
<sst xmlns="http://schemas.openxmlformats.org/spreadsheetml/2006/main" count="398" uniqueCount="158">
  <si>
    <t>Open Time</t>
  </si>
  <si>
    <t>Type</t>
  </si>
  <si>
    <t>Size</t>
  </si>
  <si>
    <t>Item</t>
  </si>
  <si>
    <t>Price</t>
  </si>
  <si>
    <t>S / L</t>
  </si>
  <si>
    <t>T / P</t>
  </si>
  <si>
    <t>Close Time</t>
  </si>
  <si>
    <t>Profit</t>
  </si>
  <si>
    <t>pips</t>
    <phoneticPr fontId="2"/>
  </si>
  <si>
    <t>勝率</t>
    <rPh sb="0" eb="2">
      <t>ショウリツ</t>
    </rPh>
    <phoneticPr fontId="2"/>
  </si>
  <si>
    <t>負け</t>
    <rPh sb="0" eb="1">
      <t>マ</t>
    </rPh>
    <phoneticPr fontId="2"/>
  </si>
  <si>
    <t>勝ち</t>
    <rPh sb="0" eb="1">
      <t>カ</t>
    </rPh>
    <phoneticPr fontId="2"/>
  </si>
  <si>
    <t>取引回数</t>
    <rPh sb="0" eb="2">
      <t>トリヒキ</t>
    </rPh>
    <rPh sb="2" eb="4">
      <t>カイスウ</t>
    </rPh>
    <phoneticPr fontId="2"/>
  </si>
  <si>
    <t>獲得pips</t>
    <rPh sb="0" eb="2">
      <t>カクトク</t>
    </rPh>
    <phoneticPr fontId="2"/>
  </si>
  <si>
    <t>獲得金額</t>
    <rPh sb="0" eb="2">
      <t>カクトク</t>
    </rPh>
    <rPh sb="2" eb="4">
      <t>キンガク</t>
    </rPh>
    <phoneticPr fontId="2"/>
  </si>
  <si>
    <t>利益</t>
    <rPh sb="0" eb="2">
      <t>リエキ</t>
    </rPh>
    <phoneticPr fontId="2"/>
  </si>
  <si>
    <t>差額</t>
    <rPh sb="0" eb="2">
      <t>サガク</t>
    </rPh>
    <phoneticPr fontId="2"/>
  </si>
  <si>
    <t>eurusd</t>
  </si>
  <si>
    <t>小計</t>
    <rPh sb="0" eb="2">
      <t>ショウケイ</t>
    </rPh>
    <phoneticPr fontId="2"/>
  </si>
  <si>
    <t>合計</t>
    <rPh sb="0" eb="2">
      <t>ゴウケイ</t>
    </rPh>
    <phoneticPr fontId="2"/>
  </si>
  <si>
    <t>sell</t>
  </si>
  <si>
    <t>2012.10.01 06:50</t>
  </si>
  <si>
    <t>2012.10.09 16:23</t>
  </si>
  <si>
    <t>2012.10.01 09:20</t>
  </si>
  <si>
    <t>2012.10.01 11:59</t>
  </si>
  <si>
    <t>2012.10.04 15:33</t>
  </si>
  <si>
    <t>2012.10.09 16:21</t>
  </si>
  <si>
    <t>2012.10.10 05:23</t>
  </si>
  <si>
    <t>buy</t>
  </si>
  <si>
    <t>2012.10.11 13:35</t>
  </si>
  <si>
    <t>2012.10.09 10:36</t>
  </si>
  <si>
    <t>2012.10.08 09:06</t>
  </si>
  <si>
    <t>2012.10.08 05:40</t>
  </si>
  <si>
    <t>2012.10.17 18:45</t>
  </si>
  <si>
    <t>2012.10.17 19:59</t>
  </si>
  <si>
    <t>2012.10.17 16:45</t>
  </si>
  <si>
    <t>2012.10.17 13:35</t>
  </si>
  <si>
    <t>2012.10.17 16:35</t>
  </si>
  <si>
    <t>2012.10.17 12:15</t>
  </si>
  <si>
    <t>←ここからFXDD口座</t>
    <rPh sb="9" eb="11">
      <t>コウザ</t>
    </rPh>
    <phoneticPr fontId="2"/>
  </si>
  <si>
    <t>↑</t>
    <phoneticPr fontId="2"/>
  </si>
  <si>
    <t>↓</t>
    <phoneticPr fontId="2"/>
  </si>
  <si>
    <t>FX Clearing 口座</t>
    <rPh sb="12" eb="14">
      <t>コウザ</t>
    </rPh>
    <phoneticPr fontId="2"/>
  </si>
  <si>
    <t>2012.10.18 21:05</t>
  </si>
  <si>
    <t>2012.10.18 21:27</t>
  </si>
  <si>
    <t>2012.10.18 14:24</t>
  </si>
  <si>
    <t>2012.10.18 17:16</t>
  </si>
  <si>
    <t>2012.10.18 12:18</t>
  </si>
  <si>
    <t>2012.10.18 14:20</t>
  </si>
  <si>
    <t>2012.10.18 10:50</t>
  </si>
  <si>
    <t>2012.10.19 12:59</t>
  </si>
  <si>
    <t>2012.10.19 16:00</t>
  </si>
  <si>
    <t>2012.10.19 06:25</t>
  </si>
  <si>
    <t>2012.10.19 03:07</t>
  </si>
  <si>
    <t>2012.10.19 09:41</t>
  </si>
  <si>
    <t>2012.10.22 16:32</t>
  </si>
  <si>
    <t>2012.10.22 17:03</t>
  </si>
  <si>
    <t>2012.10.22 10:30</t>
  </si>
  <si>
    <t>2012.10.22 12:15</t>
  </si>
  <si>
    <t>2012.10.23 15:38</t>
  </si>
  <si>
    <t>2012.10.25 11:18</t>
  </si>
  <si>
    <t>2012.10.23 10:04</t>
  </si>
  <si>
    <t>2012.10.23 04:14</t>
  </si>
  <si>
    <t>2012.10.29 16:41</t>
  </si>
  <si>
    <t>2012.10.29 19:28</t>
  </si>
  <si>
    <t>2012.10.29 13:02</t>
  </si>
  <si>
    <t>2012.10.29 14:22</t>
  </si>
  <si>
    <t>2012.10.29 05:25</t>
  </si>
  <si>
    <t>2012.10.29 09:20</t>
  </si>
  <si>
    <t>2012.10.29 21:25</t>
  </si>
  <si>
    <t>2012.10.30 08:58</t>
  </si>
  <si>
    <t>2012.10.31 11:38</t>
  </si>
  <si>
    <t>2012.10.31 17:57</t>
  </si>
  <si>
    <t>2012.10.30 13:10</t>
  </si>
  <si>
    <t>2012.10.30 10:21</t>
  </si>
  <si>
    <t>2012.11.01 15:37</t>
  </si>
  <si>
    <t>2012.11.01 18:12</t>
  </si>
  <si>
    <t>2012.11.01 13:50</t>
  </si>
  <si>
    <t>2012.11.05 09:13</t>
  </si>
  <si>
    <t>2012.11.05 09:41</t>
  </si>
  <si>
    <t>2012.11.06 11:56</t>
  </si>
  <si>
    <t>2012.11.06 13:10</t>
  </si>
  <si>
    <t>2012.11.05 16:00</t>
  </si>
  <si>
    <t>2012.11.06 09:27</t>
  </si>
  <si>
    <t>2012.11.06 14:06</t>
  </si>
  <si>
    <t>2012.11.07 02:38</t>
  </si>
  <si>
    <t>2012.11.08 16:43</t>
  </si>
  <si>
    <t>2012.11.08 17:18</t>
  </si>
  <si>
    <t>2012.11.08 16:11</t>
  </si>
  <si>
    <t>2012.11.08 16:26</t>
  </si>
  <si>
    <t>2012.11.08 13:45</t>
  </si>
  <si>
    <t>2012.11.08 15:10</t>
  </si>
  <si>
    <t>2012.11.08 07:54</t>
  </si>
  <si>
    <t>2012.11.08 11:30</t>
  </si>
  <si>
    <t>2012.11.08 03:35</t>
  </si>
  <si>
    <t>2012.11.08 05:52</t>
  </si>
  <si>
    <t>2012.11.08 00:31</t>
  </si>
  <si>
    <t>2012.11.08 01:18</t>
  </si>
  <si>
    <t>2012.11.09 17:20</t>
  </si>
  <si>
    <t>2012.11.09 20:43</t>
  </si>
  <si>
    <t>2012.11.09 04:55</t>
  </si>
  <si>
    <t>2012.11.09 10:11</t>
  </si>
  <si>
    <t>2012.11.08 18:45</t>
  </si>
  <si>
    <t>勝てるMAX2</t>
    <rPh sb="0" eb="1">
      <t>カ</t>
    </rPh>
    <phoneticPr fontId="2"/>
  </si>
  <si>
    <t>2012.11.12 01:48</t>
  </si>
  <si>
    <t>2012.11.12 09:05</t>
  </si>
  <si>
    <t>2012.11.13 18:30</t>
  </si>
  <si>
    <t>2012.11.13 22:14</t>
  </si>
  <si>
    <t>2012.11.13 17:44</t>
  </si>
  <si>
    <t>2012.11.13 22:15</t>
  </si>
  <si>
    <t>2012.11.13 13:44</t>
  </si>
  <si>
    <t>2012.11.13 15:18</t>
  </si>
  <si>
    <t>2012.11.13 11:35</t>
  </si>
  <si>
    <t>2012.11.13 12:00</t>
  </si>
  <si>
    <t>2012.11.12 15:02</t>
  </si>
  <si>
    <t>2012.11.13 02:22</t>
  </si>
  <si>
    <t>2012.11.15 17:02</t>
  </si>
  <si>
    <t>2012.11.16 10:23</t>
  </si>
  <si>
    <t>2012.11.14 09:49</t>
  </si>
  <si>
    <t>2012.11.14 02:00</t>
  </si>
  <si>
    <t>2012.11.21 03:26</t>
  </si>
  <si>
    <t>2012.11.21 05:30</t>
  </si>
  <si>
    <t>2012.11.19 17:20</t>
  </si>
  <si>
    <t>2012.11.21 05:55</t>
  </si>
  <si>
    <t>2012.11.19 01:28</t>
  </si>
  <si>
    <t>2012.11.16 20:00</t>
  </si>
  <si>
    <t>2012.11.22 19:00</t>
  </si>
  <si>
    <t>2012.11.22 23:13</t>
  </si>
  <si>
    <t>2012.11.22 16:30</t>
  </si>
  <si>
    <t>2012.11.22 17:54</t>
  </si>
  <si>
    <t>2012.11.22 12:02</t>
  </si>
  <si>
    <t>2012.11.22 12:17</t>
  </si>
  <si>
    <t>2012.11.22 10:20</t>
  </si>
  <si>
    <t>2012.11.22 10:42</t>
  </si>
  <si>
    <t>2012.11.26 14:59</t>
  </si>
  <si>
    <t>2012.11.26 15:47</t>
  </si>
  <si>
    <t>2012.11.26 11:22</t>
  </si>
  <si>
    <t>2012.11.26 13:06</t>
  </si>
  <si>
    <t>2012.11.26 08:47</t>
  </si>
  <si>
    <t>2012.11.26 09:20</t>
  </si>
  <si>
    <t>2012.11.26 16:46</t>
  </si>
  <si>
    <t>2012.11.27 00:04</t>
  </si>
  <si>
    <t>2012.11.28 13:15</t>
  </si>
  <si>
    <t>2012.11.28 19:30</t>
  </si>
  <si>
    <t>2012.11.27 12:08</t>
  </si>
  <si>
    <t>2012.11.27 10:50</t>
  </si>
  <si>
    <t>2012.11.29 18:42</t>
  </si>
  <si>
    <t>2012.11.29 19:51</t>
  </si>
  <si>
    <t>2012.11.29 17:58</t>
  </si>
  <si>
    <t>2012.12.03 16:34</t>
  </si>
  <si>
    <t>2012.12.03 17:44</t>
  </si>
  <si>
    <t>2012.12.03 07:44</t>
  </si>
  <si>
    <t>2012.12.03 11:30</t>
  </si>
  <si>
    <t>2012.12.03 00:05</t>
  </si>
  <si>
    <t>2012.12.03 02:57</t>
  </si>
  <si>
    <t>2012.12.04 17:32</t>
  </si>
  <si>
    <t>2012.12.04 21:05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</si>
</sst>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%"/>
    <numFmt numFmtId="177" formatCode="0_ "/>
    <numFmt numFmtId="178" formatCode="0_);[Red]\(0\)"/>
    <numFmt numFmtId="179" formatCode="0.0"/>
    <numFmt numFmtId="180" formatCode="#,##0.0"/>
    <numFmt numFmtId="181" formatCode="0.00000_ "/>
    <numFmt numFmtId="182" formatCode="0.00_ "/>
    <numFmt numFmtId="183" formatCode="0.0_ "/>
    <numFmt numFmtId="184" formatCode="0.0000"/>
    <numFmt numFmtId="185" formatCode="0.00000"/>
  </numFmts>
  <fonts count="2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2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0" borderId="15" applyNumberFormat="0" applyAlignment="0" applyProtection="0">
      <alignment vertical="center"/>
    </xf>
    <xf numFmtId="0" fontId="15" fillId="11" borderId="16" applyNumberFormat="0" applyAlignment="0" applyProtection="0">
      <alignment vertical="center"/>
    </xf>
    <xf numFmtId="0" fontId="16" fillId="11" borderId="15" applyNumberFormat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12" borderId="1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19" applyNumberFormat="0" applyFont="0" applyAlignment="0" applyProtection="0">
      <alignment vertical="center"/>
    </xf>
  </cellStyleXfs>
  <cellXfs count="43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4" fillId="0" borderId="0" xfId="0" applyFont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4" borderId="2" xfId="0" applyNumberFormat="1" applyFill="1" applyBorder="1" applyAlignment="1">
      <alignment horizontal="center" vertical="center"/>
    </xf>
    <xf numFmtId="22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178" fontId="0" fillId="0" borderId="6" xfId="0" applyNumberFormat="1" applyBorder="1" applyAlignment="1">
      <alignment horizontal="center" vertical="center"/>
    </xf>
    <xf numFmtId="179" fontId="5" fillId="5" borderId="9" xfId="0" applyNumberFormat="1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181" fontId="0" fillId="0" borderId="0" xfId="0" applyNumberFormat="1">
      <alignment vertical="center"/>
    </xf>
    <xf numFmtId="181" fontId="0" fillId="0" borderId="1" xfId="0" applyNumberFormat="1" applyFill="1" applyBorder="1" applyAlignment="1">
      <alignment horizontal="center" vertical="center" wrapText="1"/>
    </xf>
    <xf numFmtId="181" fontId="0" fillId="0" borderId="1" xfId="0" applyNumberFormat="1" applyFont="1" applyFill="1" applyBorder="1">
      <alignment vertical="center"/>
    </xf>
    <xf numFmtId="3" fontId="0" fillId="0" borderId="1" xfId="0" applyNumberFormat="1" applyFont="1" applyFill="1" applyBorder="1" applyAlignment="1">
      <alignment horizontal="right" vertical="center" wrapText="1"/>
    </xf>
    <xf numFmtId="180" fontId="0" fillId="0" borderId="1" xfId="0" applyNumberFormat="1" applyFont="1" applyFill="1" applyBorder="1" applyAlignment="1">
      <alignment horizontal="right" vertical="center" wrapText="1"/>
    </xf>
    <xf numFmtId="183" fontId="3" fillId="3" borderId="2" xfId="0" applyNumberFormat="1" applyFont="1" applyFill="1" applyBorder="1">
      <alignment vertical="center"/>
    </xf>
    <xf numFmtId="180" fontId="0" fillId="0" borderId="0" xfId="0" applyNumberFormat="1">
      <alignment vertical="center"/>
    </xf>
    <xf numFmtId="182" fontId="3" fillId="3" borderId="7" xfId="0" applyNumberFormat="1" applyFont="1" applyFill="1" applyBorder="1">
      <alignment vertical="center"/>
    </xf>
    <xf numFmtId="182" fontId="5" fillId="5" borderId="21" xfId="0" applyNumberFormat="1" applyFont="1" applyFill="1" applyBorder="1" applyAlignment="1">
      <alignment horizontal="center" vertical="center" wrapText="1"/>
    </xf>
    <xf numFmtId="184" fontId="0" fillId="0" borderId="1" xfId="0" applyNumberFormat="1" applyFill="1" applyBorder="1" applyAlignment="1">
      <alignment horizontal="right" vertical="center" wrapText="1"/>
    </xf>
    <xf numFmtId="182" fontId="0" fillId="0" borderId="0" xfId="0" applyNumberFormat="1">
      <alignment vertical="center"/>
    </xf>
    <xf numFmtId="185" fontId="0" fillId="0" borderId="1" xfId="0" applyNumberFormat="1" applyFill="1" applyBorder="1" applyAlignment="1">
      <alignment horizontal="right" vertical="center" wrapText="1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0" xfId="0" applyFont="1" applyAlignment="1">
      <alignment horizontal="right" vertical="center"/>
    </xf>
    <xf numFmtId="22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185" fontId="0" fillId="0" borderId="1" xfId="0" applyNumberFormat="1" applyBorder="1" applyAlignment="1">
      <alignment horizontal="right" vertical="center" wrapText="1"/>
    </xf>
    <xf numFmtId="0" fontId="24" fillId="0" borderId="0" xfId="0" applyFont="1">
      <alignment vertical="center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</cellXfs>
  <cellStyles count="43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showGridLines="0" topLeftCell="E1" workbookViewId="0">
      <pane ySplit="7" topLeftCell="A29" activePane="bottomLeft" state="frozen"/>
      <selection pane="bottomLeft" activeCell="J5" sqref="J5"/>
    </sheetView>
  </sheetViews>
  <sheetFormatPr defaultRowHeight="13.5"/>
  <cols>
    <col min="1" max="1" width="8.375" customWidth="1"/>
    <col min="2" max="2" width="5.375" bestFit="1" customWidth="1"/>
    <col min="3" max="3" width="4.875" customWidth="1"/>
    <col min="4" max="4" width="9.125" hidden="1" customWidth="1"/>
    <col min="5" max="5" width="7.875" customWidth="1"/>
    <col min="6" max="7" width="7.875" hidden="1" customWidth="1"/>
    <col min="8" max="8" width="0" hidden="1" customWidth="1"/>
    <col min="9" max="9" width="10.25" bestFit="1" customWidth="1"/>
    <col min="10" max="10" width="9.5" style="18" bestFit="1" customWidth="1"/>
    <col min="11" max="11" width="7.25" customWidth="1"/>
    <col min="12" max="12" width="8.25" style="1" customWidth="1"/>
    <col min="13" max="13" width="8.125" customWidth="1"/>
    <col min="14" max="14" width="9.5" bestFit="1" customWidth="1"/>
    <col min="15" max="15" width="9.25" bestFit="1" customWidth="1"/>
    <col min="16" max="16" width="8.25" bestFit="1" customWidth="1"/>
  </cols>
  <sheetData>
    <row r="1" spans="1:18" ht="9" customHeight="1" thickBot="1"/>
    <row r="2" spans="1:18">
      <c r="E2" s="41" t="s">
        <v>104</v>
      </c>
      <c r="F2" s="42"/>
      <c r="G2" s="42"/>
      <c r="H2" s="42"/>
      <c r="I2" s="42"/>
      <c r="J2" s="42"/>
      <c r="L2" s="3" t="s">
        <v>13</v>
      </c>
      <c r="M2" s="4" t="s">
        <v>12</v>
      </c>
      <c r="N2" s="4" t="s">
        <v>11</v>
      </c>
      <c r="O2" s="4" t="s">
        <v>10</v>
      </c>
      <c r="P2" s="4" t="s">
        <v>14</v>
      </c>
      <c r="Q2" s="5" t="s">
        <v>15</v>
      </c>
    </row>
    <row r="3" spans="1:18" ht="14.25" thickBot="1">
      <c r="E3" s="42"/>
      <c r="F3" s="42"/>
      <c r="G3" s="42"/>
      <c r="H3" s="42"/>
      <c r="I3" s="42"/>
      <c r="J3" s="42"/>
      <c r="L3" s="11">
        <f>COUNT(E8:E1512)</f>
        <v>31</v>
      </c>
      <c r="M3" s="6">
        <f>L3-N3</f>
        <v>17</v>
      </c>
      <c r="N3" s="6">
        <f>COUNTIF(M8:M212,"&lt;0")</f>
        <v>14</v>
      </c>
      <c r="O3" s="7">
        <f>M3/L3</f>
        <v>0.54838709677419351</v>
      </c>
      <c r="P3" s="23">
        <f>SUM(L8:L1512)</f>
        <v>815.20000000004677</v>
      </c>
      <c r="Q3" s="25">
        <f>SUM(M8:M1512)</f>
        <v>81.52000000000001</v>
      </c>
    </row>
    <row r="4" spans="1:18" ht="14.25" thickBot="1"/>
    <row r="5" spans="1:18">
      <c r="O5" s="38" t="s">
        <v>20</v>
      </c>
      <c r="P5" s="13" t="s">
        <v>14</v>
      </c>
      <c r="Q5" s="14" t="s">
        <v>15</v>
      </c>
    </row>
    <row r="6" spans="1:18" ht="14.25" thickBot="1">
      <c r="J6" s="18">
        <f>IF(B6="buy",I6-E6,E6-I6)</f>
        <v>0</v>
      </c>
      <c r="O6" s="39"/>
      <c r="P6" s="12">
        <f>P3</f>
        <v>815.20000000004677</v>
      </c>
      <c r="Q6" s="26">
        <f>Q3</f>
        <v>81.52000000000001</v>
      </c>
    </row>
    <row r="7" spans="1:18">
      <c r="A7" s="15" t="s">
        <v>0</v>
      </c>
      <c r="B7" s="16" t="s">
        <v>1</v>
      </c>
      <c r="C7" s="16" t="s">
        <v>2</v>
      </c>
      <c r="D7" s="16" t="s">
        <v>3</v>
      </c>
      <c r="E7" s="16" t="s">
        <v>4</v>
      </c>
      <c r="F7" s="16" t="s">
        <v>5</v>
      </c>
      <c r="G7" s="16" t="s">
        <v>6</v>
      </c>
      <c r="H7" s="15" t="s">
        <v>7</v>
      </c>
      <c r="I7" s="16" t="s">
        <v>4</v>
      </c>
      <c r="J7" s="19" t="s">
        <v>17</v>
      </c>
      <c r="K7" s="16" t="s">
        <v>9</v>
      </c>
      <c r="L7" s="17" t="s">
        <v>16</v>
      </c>
      <c r="M7" s="16" t="s">
        <v>8</v>
      </c>
    </row>
    <row r="8" spans="1:18">
      <c r="A8" s="8" t="s">
        <v>22</v>
      </c>
      <c r="B8" s="9" t="s">
        <v>21</v>
      </c>
      <c r="C8" s="10">
        <v>0.03</v>
      </c>
      <c r="D8" s="9" t="s">
        <v>18</v>
      </c>
      <c r="E8" s="27">
        <v>1.2819</v>
      </c>
      <c r="F8" s="27">
        <v>1.3674999999999999</v>
      </c>
      <c r="G8" s="27">
        <v>1.2906</v>
      </c>
      <c r="H8" s="8" t="s">
        <v>23</v>
      </c>
      <c r="I8" s="27">
        <v>1.2912999999999999</v>
      </c>
      <c r="J8" s="20">
        <f t="shared" ref="J8:J11" si="0">IF(B8="buy",I8-E8,E8-I8)</f>
        <v>-9.3999999999998529E-3</v>
      </c>
      <c r="K8" s="21">
        <f t="shared" ref="K8:K11" si="1">J8*1000000</f>
        <v>-9399.9999999998527</v>
      </c>
      <c r="L8" s="22">
        <f t="shared" ref="L8:L11" si="2">K8*C8</f>
        <v>-281.99999999999557</v>
      </c>
      <c r="M8" s="10">
        <v>-28.2</v>
      </c>
      <c r="N8">
        <v>20121009</v>
      </c>
      <c r="Q8" t="s">
        <v>41</v>
      </c>
    </row>
    <row r="9" spans="1:18">
      <c r="A9" s="8" t="s">
        <v>24</v>
      </c>
      <c r="B9" s="9" t="s">
        <v>21</v>
      </c>
      <c r="C9" s="10">
        <v>0.03</v>
      </c>
      <c r="D9" s="9" t="s">
        <v>18</v>
      </c>
      <c r="E9" s="27">
        <v>1.2844</v>
      </c>
      <c r="F9" s="27">
        <v>1.3674999999999999</v>
      </c>
      <c r="G9" s="27">
        <v>1.2906</v>
      </c>
      <c r="H9" s="8" t="s">
        <v>23</v>
      </c>
      <c r="I9" s="27">
        <v>1.2912999999999999</v>
      </c>
      <c r="J9" s="20">
        <f t="shared" si="0"/>
        <v>-6.8999999999999062E-3</v>
      </c>
      <c r="K9" s="21">
        <f t="shared" si="1"/>
        <v>-6899.9999999999063</v>
      </c>
      <c r="L9" s="22">
        <f t="shared" si="2"/>
        <v>-206.99999999999719</v>
      </c>
      <c r="M9" s="10">
        <v>-20.7</v>
      </c>
    </row>
    <row r="10" spans="1:18">
      <c r="A10" s="8" t="s">
        <v>25</v>
      </c>
      <c r="B10" s="9" t="s">
        <v>21</v>
      </c>
      <c r="C10" s="10">
        <v>0.06</v>
      </c>
      <c r="D10" s="9" t="s">
        <v>18</v>
      </c>
      <c r="E10" s="27">
        <v>1.2894000000000001</v>
      </c>
      <c r="F10" s="27">
        <v>1.3674999999999999</v>
      </c>
      <c r="G10" s="27">
        <v>1.2906</v>
      </c>
      <c r="H10" s="8" t="s">
        <v>23</v>
      </c>
      <c r="I10" s="27">
        <v>1.2912999999999999</v>
      </c>
      <c r="J10" s="20">
        <f t="shared" si="0"/>
        <v>-1.8999999999997907E-3</v>
      </c>
      <c r="K10" s="21">
        <f t="shared" si="1"/>
        <v>-1899.9999999997908</v>
      </c>
      <c r="L10" s="22">
        <f t="shared" si="2"/>
        <v>-113.99999999998745</v>
      </c>
      <c r="M10" s="10">
        <v>-11.4</v>
      </c>
    </row>
    <row r="11" spans="1:18">
      <c r="A11" s="8" t="s">
        <v>26</v>
      </c>
      <c r="B11" s="9" t="s">
        <v>21</v>
      </c>
      <c r="C11" s="10">
        <v>0.09</v>
      </c>
      <c r="D11" s="9" t="s">
        <v>18</v>
      </c>
      <c r="E11" s="27">
        <v>1.2974000000000001</v>
      </c>
      <c r="F11" s="27">
        <v>1.3674999999999999</v>
      </c>
      <c r="G11" s="27">
        <v>1.2906</v>
      </c>
      <c r="H11" s="8" t="s">
        <v>27</v>
      </c>
      <c r="I11" s="27">
        <v>1.2909999999999999</v>
      </c>
      <c r="J11" s="20">
        <f t="shared" si="0"/>
        <v>6.4000000000001833E-3</v>
      </c>
      <c r="K11" s="21">
        <f t="shared" si="1"/>
        <v>6400.0000000001837</v>
      </c>
      <c r="L11" s="22">
        <f t="shared" si="2"/>
        <v>576.00000000001648</v>
      </c>
      <c r="M11" s="10">
        <v>57.6</v>
      </c>
      <c r="N11" s="2" t="s">
        <v>19</v>
      </c>
      <c r="O11" s="24">
        <f>SUM(L8:L11)</f>
        <v>-26.999999999963734</v>
      </c>
      <c r="P11" s="28">
        <f>SUM(M8:M11)</f>
        <v>-2.6999999999999957</v>
      </c>
      <c r="Q11" s="40" t="s">
        <v>43</v>
      </c>
      <c r="R11" s="40"/>
    </row>
    <row r="12" spans="1:18">
      <c r="A12" s="8" t="s">
        <v>28</v>
      </c>
      <c r="B12" s="9" t="s">
        <v>29</v>
      </c>
      <c r="C12" s="10">
        <v>0.09</v>
      </c>
      <c r="D12" s="9" t="s">
        <v>18</v>
      </c>
      <c r="E12" s="27">
        <v>1.2848999999999999</v>
      </c>
      <c r="F12" s="27">
        <v>1.2199</v>
      </c>
      <c r="G12" s="27">
        <v>1.2917000000000001</v>
      </c>
      <c r="H12" s="8" t="s">
        <v>30</v>
      </c>
      <c r="I12" s="27">
        <v>1.2917000000000001</v>
      </c>
      <c r="J12" s="20">
        <f t="shared" ref="J12:J15" si="3">IF(B12="buy",I12-E12,E12-I12)</f>
        <v>6.8000000000001393E-3</v>
      </c>
      <c r="K12" s="21">
        <f t="shared" ref="K12:K15" si="4">J12*1000000</f>
        <v>6800.0000000001392</v>
      </c>
      <c r="L12" s="22">
        <f t="shared" ref="L12:L15" si="5">K12*C12</f>
        <v>612.00000000001251</v>
      </c>
      <c r="M12" s="10">
        <v>61.2</v>
      </c>
      <c r="N12">
        <v>20121011</v>
      </c>
      <c r="Q12" s="40"/>
      <c r="R12" s="40"/>
    </row>
    <row r="13" spans="1:18">
      <c r="A13" s="8" t="s">
        <v>31</v>
      </c>
      <c r="B13" s="9" t="s">
        <v>29</v>
      </c>
      <c r="C13" s="10">
        <v>0.06</v>
      </c>
      <c r="D13" s="9" t="s">
        <v>18</v>
      </c>
      <c r="E13" s="27">
        <v>1.2928999999999999</v>
      </c>
      <c r="F13" s="27">
        <v>1.2199</v>
      </c>
      <c r="G13" s="27">
        <v>1.2917000000000001</v>
      </c>
      <c r="H13" s="8" t="s">
        <v>30</v>
      </c>
      <c r="I13" s="27">
        <v>1.2917000000000001</v>
      </c>
      <c r="J13" s="20">
        <f t="shared" si="3"/>
        <v>-1.1999999999998678E-3</v>
      </c>
      <c r="K13" s="21">
        <f t="shared" si="4"/>
        <v>-1199.9999999998679</v>
      </c>
      <c r="L13" s="22">
        <f t="shared" si="5"/>
        <v>-71.99999999999207</v>
      </c>
      <c r="M13" s="10">
        <v>-7.2</v>
      </c>
    </row>
    <row r="14" spans="1:18">
      <c r="A14" s="8" t="s">
        <v>32</v>
      </c>
      <c r="B14" s="9" t="s">
        <v>29</v>
      </c>
      <c r="C14" s="10">
        <v>0.03</v>
      </c>
      <c r="D14" s="9" t="s">
        <v>18</v>
      </c>
      <c r="E14" s="27">
        <v>1.2982</v>
      </c>
      <c r="F14" s="27">
        <v>1.2199</v>
      </c>
      <c r="G14" s="27">
        <v>1.2917000000000001</v>
      </c>
      <c r="H14" s="8" t="s">
        <v>30</v>
      </c>
      <c r="I14" s="27">
        <v>1.2917000000000001</v>
      </c>
      <c r="J14" s="20">
        <f t="shared" si="3"/>
        <v>-6.4999999999999503E-3</v>
      </c>
      <c r="K14" s="21">
        <f t="shared" si="4"/>
        <v>-6499.99999999995</v>
      </c>
      <c r="L14" s="22">
        <f t="shared" si="5"/>
        <v>-194.99999999999849</v>
      </c>
      <c r="M14" s="10">
        <v>-19.5</v>
      </c>
    </row>
    <row r="15" spans="1:18">
      <c r="A15" s="8" t="s">
        <v>33</v>
      </c>
      <c r="B15" s="9" t="s">
        <v>29</v>
      </c>
      <c r="C15" s="10">
        <v>0.03</v>
      </c>
      <c r="D15" s="9" t="s">
        <v>18</v>
      </c>
      <c r="E15" s="27">
        <v>1.3005</v>
      </c>
      <c r="F15" s="27">
        <v>1.2199</v>
      </c>
      <c r="G15" s="27">
        <v>1.2917000000000001</v>
      </c>
      <c r="H15" s="8" t="s">
        <v>30</v>
      </c>
      <c r="I15" s="27">
        <v>1.2917000000000001</v>
      </c>
      <c r="J15" s="20">
        <f t="shared" si="3"/>
        <v>-8.799999999999919E-3</v>
      </c>
      <c r="K15" s="21">
        <f t="shared" si="4"/>
        <v>-8799.9999999999181</v>
      </c>
      <c r="L15" s="22">
        <f t="shared" si="5"/>
        <v>-263.99999999999756</v>
      </c>
      <c r="M15" s="10">
        <v>-26.4</v>
      </c>
      <c r="N15" s="2" t="s">
        <v>19</v>
      </c>
      <c r="O15" s="24">
        <f>SUM(L12:L15)</f>
        <v>81.000000000024386</v>
      </c>
      <c r="P15" s="28">
        <f>SUM(M12:M15)</f>
        <v>8.1000000000000014</v>
      </c>
      <c r="Q15" t="s">
        <v>42</v>
      </c>
    </row>
    <row r="16" spans="1:18">
      <c r="A16" s="8" t="s">
        <v>34</v>
      </c>
      <c r="B16" s="9" t="s">
        <v>21</v>
      </c>
      <c r="C16" s="10">
        <v>0.04</v>
      </c>
      <c r="D16" s="9" t="s">
        <v>18</v>
      </c>
      <c r="E16" s="29">
        <v>1.3138799999999999</v>
      </c>
      <c r="F16" s="29">
        <v>1.3788800000000001</v>
      </c>
      <c r="G16" s="29">
        <v>1.3119499999999999</v>
      </c>
      <c r="H16" s="8" t="s">
        <v>35</v>
      </c>
      <c r="I16" s="29">
        <v>1.3119499999999999</v>
      </c>
      <c r="J16" s="20">
        <f t="shared" ref="J16:J19" si="6">IF(B16="buy",I16-E16,E16-I16)</f>
        <v>1.9299999999999873E-3</v>
      </c>
      <c r="K16" s="21">
        <f t="shared" ref="K16:K19" si="7">J16*1000000</f>
        <v>1929.9999999999873</v>
      </c>
      <c r="L16" s="22">
        <f t="shared" ref="L16:L19" si="8">K16*C16</f>
        <v>77.199999999999491</v>
      </c>
      <c r="M16" s="10">
        <v>7.72</v>
      </c>
      <c r="N16" s="30">
        <v>20121017</v>
      </c>
      <c r="O16" s="31"/>
      <c r="P16" s="31"/>
      <c r="Q16" s="31" t="s">
        <v>40</v>
      </c>
      <c r="R16" s="31"/>
    </row>
    <row r="17" spans="1:16">
      <c r="A17" s="8" t="s">
        <v>36</v>
      </c>
      <c r="B17" s="9" t="s">
        <v>21</v>
      </c>
      <c r="C17" s="10">
        <v>0.04</v>
      </c>
      <c r="D17" s="9" t="s">
        <v>18</v>
      </c>
      <c r="E17" s="29">
        <v>1.3113300000000001</v>
      </c>
      <c r="F17" s="29">
        <v>1.3788800000000001</v>
      </c>
      <c r="G17" s="29">
        <v>1.3119499999999999</v>
      </c>
      <c r="H17" s="8" t="s">
        <v>35</v>
      </c>
      <c r="I17" s="29">
        <v>1.3119499999999999</v>
      </c>
      <c r="J17" s="20">
        <f t="shared" si="6"/>
        <v>-6.199999999998429E-4</v>
      </c>
      <c r="K17" s="21">
        <f t="shared" si="7"/>
        <v>-619.99999999984288</v>
      </c>
      <c r="L17" s="22">
        <f t="shared" si="8"/>
        <v>-24.799999999993716</v>
      </c>
      <c r="M17" s="10">
        <v>-2.48</v>
      </c>
    </row>
    <row r="18" spans="1:16">
      <c r="A18" s="8" t="s">
        <v>37</v>
      </c>
      <c r="B18" s="9" t="s">
        <v>21</v>
      </c>
      <c r="C18" s="10">
        <v>0.04</v>
      </c>
      <c r="D18" s="9" t="s">
        <v>18</v>
      </c>
      <c r="E18" s="29">
        <v>1.3124199999999999</v>
      </c>
      <c r="F18" s="29">
        <v>1.3774200000000001</v>
      </c>
      <c r="G18" s="29">
        <v>1.3105100000000001</v>
      </c>
      <c r="H18" s="8" t="s">
        <v>38</v>
      </c>
      <c r="I18" s="29">
        <v>1.3105100000000001</v>
      </c>
      <c r="J18" s="20">
        <f t="shared" si="6"/>
        <v>1.9099999999998563E-3</v>
      </c>
      <c r="K18" s="21">
        <f t="shared" si="7"/>
        <v>1909.9999999998563</v>
      </c>
      <c r="L18" s="22">
        <f t="shared" si="8"/>
        <v>76.39999999999425</v>
      </c>
      <c r="M18" s="10">
        <v>7.64</v>
      </c>
    </row>
    <row r="19" spans="1:16">
      <c r="A19" s="8" t="s">
        <v>39</v>
      </c>
      <c r="B19" s="9" t="s">
        <v>21</v>
      </c>
      <c r="C19" s="10">
        <v>0.04</v>
      </c>
      <c r="D19" s="9" t="s">
        <v>18</v>
      </c>
      <c r="E19" s="29">
        <v>1.3099099999999999</v>
      </c>
      <c r="F19" s="29">
        <v>1.3774200000000001</v>
      </c>
      <c r="G19" s="29">
        <v>1.3105100000000001</v>
      </c>
      <c r="H19" s="8" t="s">
        <v>38</v>
      </c>
      <c r="I19" s="29">
        <v>1.3105100000000001</v>
      </c>
      <c r="J19" s="20">
        <f t="shared" si="6"/>
        <v>-6.0000000000015596E-4</v>
      </c>
      <c r="K19" s="21">
        <f t="shared" si="7"/>
        <v>-600.00000000015598</v>
      </c>
      <c r="L19" s="22">
        <f t="shared" si="8"/>
        <v>-24.000000000006239</v>
      </c>
      <c r="M19" s="10">
        <v>-2.4</v>
      </c>
      <c r="N19" s="2" t="s">
        <v>19</v>
      </c>
      <c r="O19" s="24">
        <f>SUM(L16:L19)</f>
        <v>104.79999999999377</v>
      </c>
      <c r="P19" s="28">
        <f>SUM(M16:M19)</f>
        <v>10.479999999999999</v>
      </c>
    </row>
    <row r="20" spans="1:16">
      <c r="A20" s="8" t="s">
        <v>44</v>
      </c>
      <c r="B20" s="9" t="s">
        <v>21</v>
      </c>
      <c r="C20" s="10">
        <v>0.04</v>
      </c>
      <c r="D20" s="9" t="s">
        <v>18</v>
      </c>
      <c r="E20" s="29">
        <v>1.3089</v>
      </c>
      <c r="F20" s="29">
        <v>1.3738999999999999</v>
      </c>
      <c r="G20" s="29">
        <v>1.30769</v>
      </c>
      <c r="H20" s="8" t="s">
        <v>45</v>
      </c>
      <c r="I20" s="29">
        <v>1.30779</v>
      </c>
      <c r="J20" s="20">
        <f t="shared" ref="J20:J23" si="9">IF(B20="buy",I20-E20,E20-I20)</f>
        <v>1.1099999999999444E-3</v>
      </c>
      <c r="K20" s="21">
        <f t="shared" ref="K20:K23" si="10">J20*1000000</f>
        <v>1109.9999999999443</v>
      </c>
      <c r="L20" s="22">
        <f t="shared" ref="L20:L23" si="11">K20*C20</f>
        <v>44.399999999997775</v>
      </c>
      <c r="M20" s="10">
        <v>4.4400000000000004</v>
      </c>
      <c r="N20" s="30">
        <v>20121018</v>
      </c>
      <c r="O20" s="31"/>
      <c r="P20" s="31"/>
    </row>
    <row r="21" spans="1:16">
      <c r="A21" s="8" t="s">
        <v>46</v>
      </c>
      <c r="B21" s="9" t="s">
        <v>21</v>
      </c>
      <c r="C21" s="10">
        <v>0.04</v>
      </c>
      <c r="D21" s="9" t="s">
        <v>18</v>
      </c>
      <c r="E21" s="29">
        <v>1.31019</v>
      </c>
      <c r="F21" s="29">
        <v>1.3751899999999999</v>
      </c>
      <c r="G21" s="29">
        <v>1.30898</v>
      </c>
      <c r="H21" s="8" t="s">
        <v>47</v>
      </c>
      <c r="I21" s="29">
        <v>1.30898</v>
      </c>
      <c r="J21" s="20">
        <f t="shared" si="9"/>
        <v>1.2099999999999334E-3</v>
      </c>
      <c r="K21" s="21">
        <f t="shared" si="10"/>
        <v>1209.9999999999334</v>
      </c>
      <c r="L21" s="22">
        <f t="shared" si="11"/>
        <v>48.399999999997334</v>
      </c>
      <c r="M21" s="10">
        <v>4.84</v>
      </c>
    </row>
    <row r="22" spans="1:16">
      <c r="A22" s="8" t="s">
        <v>48</v>
      </c>
      <c r="B22" s="9" t="s">
        <v>21</v>
      </c>
      <c r="C22" s="10">
        <v>0.04</v>
      </c>
      <c r="D22" s="9" t="s">
        <v>18</v>
      </c>
      <c r="E22" s="29">
        <v>1.3117000000000001</v>
      </c>
      <c r="F22" s="29">
        <v>1.3767</v>
      </c>
      <c r="G22" s="29">
        <v>1.30979</v>
      </c>
      <c r="H22" s="8" t="s">
        <v>49</v>
      </c>
      <c r="I22" s="29">
        <v>1.30979</v>
      </c>
      <c r="J22" s="20">
        <f t="shared" si="9"/>
        <v>1.9100000000000783E-3</v>
      </c>
      <c r="K22" s="21">
        <f t="shared" si="10"/>
        <v>1910.0000000000782</v>
      </c>
      <c r="L22" s="22">
        <f t="shared" si="11"/>
        <v>76.400000000003132</v>
      </c>
      <c r="M22" s="10">
        <v>7.64</v>
      </c>
    </row>
    <row r="23" spans="1:16">
      <c r="A23" s="8" t="s">
        <v>50</v>
      </c>
      <c r="B23" s="9" t="s">
        <v>21</v>
      </c>
      <c r="C23" s="10">
        <v>0.04</v>
      </c>
      <c r="D23" s="9" t="s">
        <v>18</v>
      </c>
      <c r="E23" s="29">
        <v>1.3091900000000001</v>
      </c>
      <c r="F23" s="29">
        <v>1.3767</v>
      </c>
      <c r="G23" s="29">
        <v>1.30979</v>
      </c>
      <c r="H23" s="8" t="s">
        <v>49</v>
      </c>
      <c r="I23" s="29">
        <v>1.30979</v>
      </c>
      <c r="J23" s="20">
        <f t="shared" si="9"/>
        <v>-5.9999999999993392E-4</v>
      </c>
      <c r="K23" s="21">
        <f t="shared" si="10"/>
        <v>-599.99999999993395</v>
      </c>
      <c r="L23" s="22">
        <f t="shared" si="11"/>
        <v>-23.999999999997357</v>
      </c>
      <c r="M23" s="10">
        <v>-2.4</v>
      </c>
      <c r="N23" s="2" t="s">
        <v>19</v>
      </c>
      <c r="O23" s="24">
        <f>SUM(L20:L23)</f>
        <v>145.20000000000087</v>
      </c>
      <c r="P23" s="28">
        <f>SUM(M20:M23)</f>
        <v>14.520000000000001</v>
      </c>
    </row>
    <row r="24" spans="1:16">
      <c r="A24" s="8" t="s">
        <v>51</v>
      </c>
      <c r="B24" s="9" t="s">
        <v>29</v>
      </c>
      <c r="C24" s="10">
        <v>0.04</v>
      </c>
      <c r="D24" s="9" t="s">
        <v>18</v>
      </c>
      <c r="E24" s="29">
        <v>1.30416</v>
      </c>
      <c r="F24" s="29">
        <v>1.23916</v>
      </c>
      <c r="G24" s="29">
        <v>1.30619</v>
      </c>
      <c r="H24" s="8" t="s">
        <v>52</v>
      </c>
      <c r="I24" s="29">
        <v>1.30619</v>
      </c>
      <c r="J24" s="20">
        <f t="shared" ref="J24:J26" si="12">IF(B24="buy",I24-E24,E24-I24)</f>
        <v>2.0299999999999763E-3</v>
      </c>
      <c r="K24" s="21">
        <f t="shared" ref="K24:K26" si="13">J24*1000000</f>
        <v>2029.9999999999764</v>
      </c>
      <c r="L24" s="22">
        <f t="shared" ref="L24:L26" si="14">K24*C24</f>
        <v>81.199999999999051</v>
      </c>
      <c r="M24" s="10">
        <v>8.1199999999999992</v>
      </c>
      <c r="N24">
        <v>20121019</v>
      </c>
    </row>
    <row r="25" spans="1:16">
      <c r="A25" s="8" t="s">
        <v>53</v>
      </c>
      <c r="B25" s="9" t="s">
        <v>29</v>
      </c>
      <c r="C25" s="10">
        <v>0.04</v>
      </c>
      <c r="D25" s="9" t="s">
        <v>18</v>
      </c>
      <c r="E25" s="29">
        <v>1.30691</v>
      </c>
      <c r="F25" s="29">
        <v>1.23916</v>
      </c>
      <c r="G25" s="29">
        <v>1.30619</v>
      </c>
      <c r="H25" s="8" t="s">
        <v>52</v>
      </c>
      <c r="I25" s="29">
        <v>1.30619</v>
      </c>
      <c r="J25" s="20">
        <f t="shared" si="12"/>
        <v>-7.2000000000005393E-4</v>
      </c>
      <c r="K25" s="21">
        <f t="shared" si="13"/>
        <v>-720.00000000005389</v>
      </c>
      <c r="L25" s="22">
        <f t="shared" si="14"/>
        <v>-28.800000000002157</v>
      </c>
      <c r="M25" s="10">
        <v>-2.88</v>
      </c>
    </row>
    <row r="26" spans="1:16">
      <c r="A26" s="8" t="s">
        <v>54</v>
      </c>
      <c r="B26" s="9" t="s">
        <v>21</v>
      </c>
      <c r="C26" s="10">
        <v>0.04</v>
      </c>
      <c r="D26" s="9" t="s">
        <v>18</v>
      </c>
      <c r="E26" s="29">
        <v>1.30684</v>
      </c>
      <c r="F26" s="29">
        <v>1.3718399999999999</v>
      </c>
      <c r="G26" s="29">
        <v>1.3056300000000001</v>
      </c>
      <c r="H26" s="8" t="s">
        <v>55</v>
      </c>
      <c r="I26" s="29">
        <v>1.3056300000000001</v>
      </c>
      <c r="J26" s="20">
        <f t="shared" si="12"/>
        <v>1.2099999999999334E-3</v>
      </c>
      <c r="K26" s="21">
        <f t="shared" si="13"/>
        <v>1209.9999999999334</v>
      </c>
      <c r="L26" s="22">
        <f t="shared" si="14"/>
        <v>48.399999999997334</v>
      </c>
      <c r="M26" s="10">
        <v>4.84</v>
      </c>
      <c r="N26" s="2" t="s">
        <v>19</v>
      </c>
      <c r="O26" s="24">
        <f>SUM(L24:L26)</f>
        <v>100.79999999999423</v>
      </c>
      <c r="P26" s="28">
        <f>SUM(M24:M26)</f>
        <v>10.079999999999998</v>
      </c>
    </row>
    <row r="27" spans="1:16">
      <c r="A27" s="8" t="s">
        <v>56</v>
      </c>
      <c r="B27" s="9" t="s">
        <v>29</v>
      </c>
      <c r="C27" s="10">
        <v>0.04</v>
      </c>
      <c r="D27" s="9" t="s">
        <v>18</v>
      </c>
      <c r="E27" s="29">
        <v>1.3053300000000001</v>
      </c>
      <c r="F27" s="29">
        <v>1.2403299999999999</v>
      </c>
      <c r="G27" s="29">
        <v>1.30653</v>
      </c>
      <c r="H27" s="8" t="s">
        <v>57</v>
      </c>
      <c r="I27" s="29">
        <v>1.30653</v>
      </c>
      <c r="J27" s="20">
        <f t="shared" ref="J27:J28" si="15">IF(B27="buy",I27-E27,E27-I27)</f>
        <v>1.1999999999998678E-3</v>
      </c>
      <c r="K27" s="21">
        <f t="shared" ref="K27:K28" si="16">J27*1000000</f>
        <v>1199.9999999998679</v>
      </c>
      <c r="L27" s="22">
        <f t="shared" ref="L27:L28" si="17">K27*C27</f>
        <v>47.999999999994714</v>
      </c>
      <c r="M27" s="10">
        <v>4.8</v>
      </c>
      <c r="N27">
        <v>20121022</v>
      </c>
    </row>
    <row r="28" spans="1:16">
      <c r="A28" s="8" t="s">
        <v>58</v>
      </c>
      <c r="B28" s="9" t="s">
        <v>29</v>
      </c>
      <c r="C28" s="10">
        <v>0.04</v>
      </c>
      <c r="D28" s="9" t="s">
        <v>18</v>
      </c>
      <c r="E28" s="29">
        <v>1.3044</v>
      </c>
      <c r="F28" s="29">
        <v>1.2394000000000001</v>
      </c>
      <c r="G28" s="29">
        <v>1.3056000000000001</v>
      </c>
      <c r="H28" s="8" t="s">
        <v>59</v>
      </c>
      <c r="I28" s="29">
        <v>1.3055000000000001</v>
      </c>
      <c r="J28" s="20">
        <f t="shared" si="15"/>
        <v>1.1000000000001009E-3</v>
      </c>
      <c r="K28" s="21">
        <f t="shared" si="16"/>
        <v>1100.000000000101</v>
      </c>
      <c r="L28" s="22">
        <f t="shared" si="17"/>
        <v>44.000000000004036</v>
      </c>
      <c r="M28" s="10">
        <v>4.4000000000000004</v>
      </c>
      <c r="N28" s="2" t="s">
        <v>19</v>
      </c>
      <c r="O28" s="24">
        <f>SUM(L27:L28)</f>
        <v>91.999999999998749</v>
      </c>
      <c r="P28" s="28">
        <f>SUM(M27:M28)</f>
        <v>9.1999999999999993</v>
      </c>
    </row>
    <row r="29" spans="1:16">
      <c r="A29" s="8" t="s">
        <v>60</v>
      </c>
      <c r="B29" s="9" t="s">
        <v>29</v>
      </c>
      <c r="C29" s="10">
        <v>0.08</v>
      </c>
      <c r="D29" s="9" t="s">
        <v>18</v>
      </c>
      <c r="E29" s="29">
        <v>1.2983</v>
      </c>
      <c r="F29" s="29">
        <v>1.2333000000000001</v>
      </c>
      <c r="G29" s="29">
        <v>1.3018799999999999</v>
      </c>
      <c r="H29" s="8" t="s">
        <v>61</v>
      </c>
      <c r="I29" s="29">
        <v>1.3018799999999999</v>
      </c>
      <c r="J29" s="20">
        <f t="shared" ref="J29:J31" si="18">IF(B29="buy",I29-E29,E29-I29)</f>
        <v>3.5799999999999166E-3</v>
      </c>
      <c r="K29" s="21">
        <f t="shared" ref="K29:K31" si="19">J29*1000000</f>
        <v>3579.9999999999168</v>
      </c>
      <c r="L29" s="22">
        <f t="shared" ref="L29:L31" si="20">K29*C29</f>
        <v>286.39999999999333</v>
      </c>
      <c r="M29" s="10">
        <v>28.64</v>
      </c>
      <c r="N29">
        <v>20121025</v>
      </c>
    </row>
    <row r="30" spans="1:16">
      <c r="A30" s="8" t="s">
        <v>62</v>
      </c>
      <c r="B30" s="9" t="s">
        <v>29</v>
      </c>
      <c r="C30" s="10">
        <v>0.04</v>
      </c>
      <c r="D30" s="9" t="s">
        <v>18</v>
      </c>
      <c r="E30" s="29">
        <v>1.3032699999999999</v>
      </c>
      <c r="F30" s="29">
        <v>1.2333000000000001</v>
      </c>
      <c r="G30" s="29">
        <v>1.3018799999999999</v>
      </c>
      <c r="H30" s="8" t="s">
        <v>61</v>
      </c>
      <c r="I30" s="29">
        <v>1.3018799999999999</v>
      </c>
      <c r="J30" s="20">
        <f t="shared" si="18"/>
        <v>-1.3900000000000023E-3</v>
      </c>
      <c r="K30" s="21">
        <f t="shared" si="19"/>
        <v>-1390.0000000000023</v>
      </c>
      <c r="L30" s="22">
        <f t="shared" si="20"/>
        <v>-55.600000000000094</v>
      </c>
      <c r="M30" s="10">
        <v>-5.56</v>
      </c>
    </row>
    <row r="31" spans="1:16">
      <c r="A31" s="8" t="s">
        <v>63</v>
      </c>
      <c r="B31" s="9" t="s">
        <v>29</v>
      </c>
      <c r="C31" s="10">
        <v>0.04</v>
      </c>
      <c r="D31" s="9" t="s">
        <v>18</v>
      </c>
      <c r="E31" s="29">
        <v>1.30603</v>
      </c>
      <c r="F31" s="29">
        <v>1.2333000000000001</v>
      </c>
      <c r="G31" s="29">
        <v>1.3018799999999999</v>
      </c>
      <c r="H31" s="8" t="s">
        <v>61</v>
      </c>
      <c r="I31" s="29">
        <v>1.3018799999999999</v>
      </c>
      <c r="J31" s="20">
        <f t="shared" si="18"/>
        <v>-4.1500000000000981E-3</v>
      </c>
      <c r="K31" s="21">
        <f t="shared" si="19"/>
        <v>-4150.0000000000982</v>
      </c>
      <c r="L31" s="22">
        <f t="shared" si="20"/>
        <v>-166.00000000000392</v>
      </c>
      <c r="M31" s="10">
        <v>-16.600000000000001</v>
      </c>
      <c r="N31" s="2" t="s">
        <v>19</v>
      </c>
      <c r="O31" s="24">
        <f>SUM(L29:L31)</f>
        <v>64.799999999989325</v>
      </c>
      <c r="P31" s="28">
        <f>SUM(M29:M31)</f>
        <v>6.48</v>
      </c>
    </row>
    <row r="32" spans="1:16">
      <c r="A32" s="8" t="s">
        <v>64</v>
      </c>
      <c r="B32" s="9" t="s">
        <v>21</v>
      </c>
      <c r="C32" s="10">
        <v>0.04</v>
      </c>
      <c r="D32" s="9" t="s">
        <v>18</v>
      </c>
      <c r="E32" s="29">
        <v>1.29027</v>
      </c>
      <c r="F32" s="29">
        <v>1.35527</v>
      </c>
      <c r="G32" s="29">
        <v>1.2890600000000001</v>
      </c>
      <c r="H32" s="8" t="s">
        <v>65</v>
      </c>
      <c r="I32" s="29">
        <v>1.2890600000000001</v>
      </c>
      <c r="J32" s="20">
        <f t="shared" ref="J32:J34" si="21">IF(B32="buy",I32-E32,E32-I32)</f>
        <v>1.2099999999999334E-3</v>
      </c>
      <c r="K32" s="21">
        <f t="shared" ref="K32:K34" si="22">J32*1000000</f>
        <v>1209.9999999999334</v>
      </c>
      <c r="L32" s="22">
        <f t="shared" ref="L32:L34" si="23">K32*C32</f>
        <v>48.399999999997334</v>
      </c>
      <c r="M32" s="10">
        <v>4.84</v>
      </c>
      <c r="N32">
        <v>20121029</v>
      </c>
    </row>
    <row r="33" spans="1:16">
      <c r="A33" s="8" t="s">
        <v>66</v>
      </c>
      <c r="B33" s="9" t="s">
        <v>21</v>
      </c>
      <c r="C33" s="10">
        <v>0.04</v>
      </c>
      <c r="D33" s="9" t="s">
        <v>18</v>
      </c>
      <c r="E33" s="29">
        <v>1.29074</v>
      </c>
      <c r="F33" s="29">
        <v>1.3557399999999999</v>
      </c>
      <c r="G33" s="29">
        <v>1.2895300000000001</v>
      </c>
      <c r="H33" s="8" t="s">
        <v>67</v>
      </c>
      <c r="I33" s="29">
        <v>1.2896399999999999</v>
      </c>
      <c r="J33" s="20">
        <f t="shared" si="21"/>
        <v>1.1000000000001009E-3</v>
      </c>
      <c r="K33" s="21">
        <f t="shared" si="22"/>
        <v>1100.000000000101</v>
      </c>
      <c r="L33" s="22">
        <f t="shared" si="23"/>
        <v>44.000000000004036</v>
      </c>
      <c r="M33" s="10">
        <v>4.4000000000000004</v>
      </c>
    </row>
    <row r="34" spans="1:16">
      <c r="A34" s="8" t="s">
        <v>68</v>
      </c>
      <c r="B34" s="9" t="s">
        <v>21</v>
      </c>
      <c r="C34" s="10">
        <v>0.04</v>
      </c>
      <c r="D34" s="9" t="s">
        <v>18</v>
      </c>
      <c r="E34" s="29">
        <v>1.2930299999999999</v>
      </c>
      <c r="F34" s="29">
        <v>1.3580300000000001</v>
      </c>
      <c r="G34" s="29">
        <v>1.29182</v>
      </c>
      <c r="H34" s="8" t="s">
        <v>69</v>
      </c>
      <c r="I34" s="29">
        <v>1.29182</v>
      </c>
      <c r="J34" s="20">
        <f t="shared" si="21"/>
        <v>1.2099999999999334E-3</v>
      </c>
      <c r="K34" s="21">
        <f t="shared" si="22"/>
        <v>1209.9999999999334</v>
      </c>
      <c r="L34" s="22">
        <f t="shared" si="23"/>
        <v>48.399999999997334</v>
      </c>
      <c r="M34" s="10">
        <v>4.84</v>
      </c>
      <c r="N34" s="2" t="s">
        <v>19</v>
      </c>
      <c r="O34" s="24">
        <f>SUM(L32:L34)</f>
        <v>140.7999999999987</v>
      </c>
      <c r="P34" s="28">
        <f>SUM(M32:M34)</f>
        <v>14.08</v>
      </c>
    </row>
    <row r="35" spans="1:16">
      <c r="A35" s="8" t="s">
        <v>70</v>
      </c>
      <c r="B35" s="9" t="s">
        <v>21</v>
      </c>
      <c r="C35" s="10">
        <v>0.04</v>
      </c>
      <c r="D35" s="9" t="s">
        <v>18</v>
      </c>
      <c r="E35" s="29">
        <v>1.29016</v>
      </c>
      <c r="F35" s="29">
        <v>1.3551599999999999</v>
      </c>
      <c r="G35" s="29">
        <v>1.28895</v>
      </c>
      <c r="H35" s="8" t="s">
        <v>71</v>
      </c>
      <c r="I35" s="29">
        <v>1.28895</v>
      </c>
      <c r="J35" s="20">
        <f t="shared" ref="J35" si="24">IF(B35="buy",I35-E35,E35-I35)</f>
        <v>1.2099999999999334E-3</v>
      </c>
      <c r="K35" s="21">
        <f t="shared" ref="K35" si="25">J35*1000000</f>
        <v>1209.9999999999334</v>
      </c>
      <c r="L35" s="22">
        <f t="shared" ref="L35" si="26">K35*C35</f>
        <v>48.399999999997334</v>
      </c>
      <c r="M35" s="10">
        <v>4.84</v>
      </c>
      <c r="N35" s="2">
        <v>20121030</v>
      </c>
      <c r="O35" s="24">
        <f>SUM(L35)</f>
        <v>48.399999999997334</v>
      </c>
      <c r="P35" s="28">
        <f>SUM(M35)</f>
        <v>4.84</v>
      </c>
    </row>
    <row r="36" spans="1:16">
      <c r="A36" s="8" t="s">
        <v>72</v>
      </c>
      <c r="B36" s="9" t="s">
        <v>21</v>
      </c>
      <c r="C36" s="10">
        <v>0.08</v>
      </c>
      <c r="D36" s="9" t="s">
        <v>18</v>
      </c>
      <c r="E36" s="29">
        <v>1.30047</v>
      </c>
      <c r="F36" s="29">
        <v>1.36547</v>
      </c>
      <c r="G36" s="29">
        <v>1.2969299999999999</v>
      </c>
      <c r="H36" s="8" t="s">
        <v>73</v>
      </c>
      <c r="I36" s="29">
        <v>1.2969299999999999</v>
      </c>
      <c r="J36" s="20">
        <f t="shared" ref="J36:J38" si="27">IF(B36="buy",I36-E36,E36-I36)</f>
        <v>3.5400000000000986E-3</v>
      </c>
      <c r="K36" s="21">
        <f t="shared" ref="K36:K38" si="28">J36*1000000</f>
        <v>3540.0000000000987</v>
      </c>
      <c r="L36" s="22">
        <f t="shared" ref="L36:L38" si="29">K36*C36</f>
        <v>283.20000000000789</v>
      </c>
      <c r="M36" s="10">
        <v>28.32</v>
      </c>
      <c r="N36">
        <v>20121031</v>
      </c>
    </row>
    <row r="37" spans="1:16">
      <c r="A37" s="8" t="s">
        <v>74</v>
      </c>
      <c r="B37" s="9" t="s">
        <v>21</v>
      </c>
      <c r="C37" s="10">
        <v>0.04</v>
      </c>
      <c r="D37" s="9" t="s">
        <v>18</v>
      </c>
      <c r="E37" s="29">
        <v>1.29545</v>
      </c>
      <c r="F37" s="29">
        <v>1.36547</v>
      </c>
      <c r="G37" s="29">
        <v>1.2969299999999999</v>
      </c>
      <c r="H37" s="8" t="s">
        <v>73</v>
      </c>
      <c r="I37" s="29">
        <v>1.2969299999999999</v>
      </c>
      <c r="J37" s="20">
        <f t="shared" si="27"/>
        <v>-1.4799999999999258E-3</v>
      </c>
      <c r="K37" s="21">
        <f t="shared" si="28"/>
        <v>-1479.9999999999259</v>
      </c>
      <c r="L37" s="22">
        <f t="shared" si="29"/>
        <v>-59.199999999997033</v>
      </c>
      <c r="M37" s="10">
        <v>-5.92</v>
      </c>
    </row>
    <row r="38" spans="1:16">
      <c r="A38" s="8" t="s">
        <v>75</v>
      </c>
      <c r="B38" s="9" t="s">
        <v>21</v>
      </c>
      <c r="C38" s="10">
        <v>0.04</v>
      </c>
      <c r="D38" s="9" t="s">
        <v>18</v>
      </c>
      <c r="E38" s="29">
        <v>1.29294</v>
      </c>
      <c r="F38" s="29">
        <v>1.36547</v>
      </c>
      <c r="G38" s="29">
        <v>1.2969299999999999</v>
      </c>
      <c r="H38" s="8" t="s">
        <v>73</v>
      </c>
      <c r="I38" s="29">
        <v>1.2969299999999999</v>
      </c>
      <c r="J38" s="20">
        <f t="shared" si="27"/>
        <v>-3.989999999999938E-3</v>
      </c>
      <c r="K38" s="21">
        <f t="shared" si="28"/>
        <v>-3989.9999999999382</v>
      </c>
      <c r="L38" s="22">
        <f t="shared" si="29"/>
        <v>-159.59999999999752</v>
      </c>
      <c r="M38" s="10">
        <v>-15.96</v>
      </c>
      <c r="N38" s="2" t="s">
        <v>19</v>
      </c>
      <c r="O38" s="24">
        <f>SUM(L36:L38)</f>
        <v>64.400000000013335</v>
      </c>
      <c r="P38" s="28">
        <f>SUM(M36:M38)</f>
        <v>6.4399999999999977</v>
      </c>
    </row>
  </sheetData>
  <mergeCells count="3">
    <mergeCell ref="O5:O6"/>
    <mergeCell ref="Q11:R12"/>
    <mergeCell ref="E2:J3"/>
  </mergeCells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showGridLines="0" topLeftCell="K1" workbookViewId="0">
      <pane ySplit="7" topLeftCell="A41" activePane="bottomLeft" state="frozen"/>
      <selection pane="bottomLeft" activeCell="O47" sqref="O47"/>
    </sheetView>
  </sheetViews>
  <sheetFormatPr defaultRowHeight="13.5"/>
  <cols>
    <col min="1" max="1" width="8.375" customWidth="1"/>
    <col min="2" max="2" width="5.375" bestFit="1" customWidth="1"/>
    <col min="3" max="3" width="4.875" customWidth="1"/>
    <col min="4" max="4" width="9.125" hidden="1" customWidth="1"/>
    <col min="5" max="5" width="7.875" customWidth="1"/>
    <col min="6" max="7" width="7.875" hidden="1" customWidth="1"/>
    <col min="8" max="8" width="0" hidden="1" customWidth="1"/>
    <col min="9" max="9" width="10.25" bestFit="1" customWidth="1"/>
    <col min="10" max="10" width="9.5" style="18" bestFit="1" customWidth="1"/>
    <col min="11" max="11" width="7.25" customWidth="1"/>
    <col min="12" max="12" width="8.25" style="1" customWidth="1"/>
    <col min="13" max="13" width="8.125" customWidth="1"/>
    <col min="14" max="14" width="9.5" bestFit="1" customWidth="1"/>
    <col min="15" max="15" width="9.25" bestFit="1" customWidth="1"/>
    <col min="16" max="16" width="8.25" bestFit="1" customWidth="1"/>
  </cols>
  <sheetData>
    <row r="1" spans="1:17" ht="9" customHeight="1" thickBot="1"/>
    <row r="2" spans="1:17">
      <c r="E2" s="41" t="s">
        <v>104</v>
      </c>
      <c r="F2" s="42"/>
      <c r="G2" s="42"/>
      <c r="H2" s="42"/>
      <c r="I2" s="42"/>
      <c r="J2" s="42"/>
      <c r="L2" s="3" t="s">
        <v>13</v>
      </c>
      <c r="M2" s="4" t="s">
        <v>12</v>
      </c>
      <c r="N2" s="4" t="s">
        <v>11</v>
      </c>
      <c r="O2" s="4" t="s">
        <v>10</v>
      </c>
      <c r="P2" s="4" t="s">
        <v>14</v>
      </c>
      <c r="Q2" s="5" t="s">
        <v>15</v>
      </c>
    </row>
    <row r="3" spans="1:17" ht="14.25" thickBot="1">
      <c r="E3" s="42"/>
      <c r="F3" s="42"/>
      <c r="G3" s="42"/>
      <c r="H3" s="42"/>
      <c r="I3" s="42"/>
      <c r="J3" s="42"/>
      <c r="L3" s="11">
        <f>COUNT(E8:E1477)</f>
        <v>41</v>
      </c>
      <c r="M3" s="6">
        <f>L3-N3</f>
        <v>31</v>
      </c>
      <c r="N3" s="6">
        <f>COUNTIF(M8:M177,"&lt;0")</f>
        <v>10</v>
      </c>
      <c r="O3" s="7">
        <f>M3/L3</f>
        <v>0.75609756097560976</v>
      </c>
      <c r="P3" s="23">
        <f>SUM(L8:L1477)</f>
        <v>1481.1999999999873</v>
      </c>
      <c r="Q3" s="25">
        <f>SUM(M8:M1477)</f>
        <v>148.12000000000003</v>
      </c>
    </row>
    <row r="4" spans="1:17" ht="14.25" thickBot="1"/>
    <row r="5" spans="1:17">
      <c r="O5" s="38" t="s">
        <v>20</v>
      </c>
      <c r="P5" s="13" t="s">
        <v>14</v>
      </c>
      <c r="Q5" s="14" t="s">
        <v>15</v>
      </c>
    </row>
    <row r="6" spans="1:17" ht="14.25" thickBot="1">
      <c r="J6" s="18">
        <f>IF(B6="buy",I6-E6,E6-I6)</f>
        <v>0</v>
      </c>
      <c r="O6" s="39"/>
      <c r="P6" s="12">
        <f>'10月'!P6+P3</f>
        <v>2296.4000000000342</v>
      </c>
      <c r="Q6" s="26">
        <f>'10月'!Q6+Q3</f>
        <v>229.64000000000004</v>
      </c>
    </row>
    <row r="7" spans="1:17">
      <c r="A7" s="15" t="s">
        <v>0</v>
      </c>
      <c r="B7" s="16" t="s">
        <v>1</v>
      </c>
      <c r="C7" s="16" t="s">
        <v>2</v>
      </c>
      <c r="D7" s="16" t="s">
        <v>3</v>
      </c>
      <c r="E7" s="16" t="s">
        <v>4</v>
      </c>
      <c r="F7" s="16" t="s">
        <v>5</v>
      </c>
      <c r="G7" s="16" t="s">
        <v>6</v>
      </c>
      <c r="H7" s="15" t="s">
        <v>7</v>
      </c>
      <c r="I7" s="16" t="s">
        <v>4</v>
      </c>
      <c r="J7" s="19" t="s">
        <v>17</v>
      </c>
      <c r="K7" s="16" t="s">
        <v>9</v>
      </c>
      <c r="L7" s="17" t="s">
        <v>16</v>
      </c>
      <c r="M7" s="16" t="s">
        <v>8</v>
      </c>
    </row>
    <row r="8" spans="1:17">
      <c r="A8" s="8" t="s">
        <v>76</v>
      </c>
      <c r="B8" s="9" t="s">
        <v>21</v>
      </c>
      <c r="C8" s="10">
        <v>0.04</v>
      </c>
      <c r="D8" s="9" t="s">
        <v>18</v>
      </c>
      <c r="E8" s="29">
        <v>1.2970200000000001</v>
      </c>
      <c r="F8" s="29">
        <v>1.36202</v>
      </c>
      <c r="G8" s="29">
        <v>1.29512</v>
      </c>
      <c r="H8" s="8" t="s">
        <v>77</v>
      </c>
      <c r="I8" s="29">
        <v>1.29512</v>
      </c>
      <c r="J8" s="20">
        <f t="shared" ref="J8:J9" si="0">IF(B8="buy",I8-E8,E8-I8)</f>
        <v>1.9000000000000128E-3</v>
      </c>
      <c r="K8" s="21">
        <f t="shared" ref="K8:K9" si="1">J8*1000000</f>
        <v>1900.0000000000127</v>
      </c>
      <c r="L8" s="22">
        <f t="shared" ref="L8:L9" si="2">K8*C8</f>
        <v>76.000000000000512</v>
      </c>
      <c r="M8" s="10">
        <v>7.6</v>
      </c>
      <c r="N8">
        <v>20121101</v>
      </c>
    </row>
    <row r="9" spans="1:17">
      <c r="A9" s="8" t="s">
        <v>78</v>
      </c>
      <c r="B9" s="9" t="s">
        <v>21</v>
      </c>
      <c r="C9" s="10">
        <v>0.04</v>
      </c>
      <c r="D9" s="9" t="s">
        <v>18</v>
      </c>
      <c r="E9" s="29">
        <v>1.2945199999999999</v>
      </c>
      <c r="F9" s="29">
        <v>1.36202</v>
      </c>
      <c r="G9" s="29">
        <v>1.29512</v>
      </c>
      <c r="H9" s="8" t="s">
        <v>77</v>
      </c>
      <c r="I9" s="29">
        <v>1.29512</v>
      </c>
      <c r="J9" s="20">
        <f t="shared" si="0"/>
        <v>-6.0000000000015596E-4</v>
      </c>
      <c r="K9" s="21">
        <f t="shared" si="1"/>
        <v>-600.00000000015598</v>
      </c>
      <c r="L9" s="22">
        <f t="shared" si="2"/>
        <v>-24.000000000006239</v>
      </c>
      <c r="M9" s="10">
        <v>-2.4</v>
      </c>
      <c r="N9" s="2" t="s">
        <v>19</v>
      </c>
      <c r="O9" s="24">
        <f>SUM(L8:L9)</f>
        <v>51.999999999994273</v>
      </c>
      <c r="P9" s="28">
        <f>SUM(M8:M9)</f>
        <v>5.1999999999999993</v>
      </c>
    </row>
    <row r="10" spans="1:17">
      <c r="A10" s="8" t="s">
        <v>79</v>
      </c>
      <c r="B10" s="9" t="s">
        <v>21</v>
      </c>
      <c r="C10" s="10">
        <v>0.04</v>
      </c>
      <c r="D10" s="9" t="s">
        <v>18</v>
      </c>
      <c r="E10" s="29">
        <v>1.28356</v>
      </c>
      <c r="F10" s="29">
        <v>1.34856</v>
      </c>
      <c r="G10" s="29">
        <v>1.2823500000000001</v>
      </c>
      <c r="H10" s="8" t="s">
        <v>80</v>
      </c>
      <c r="I10" s="29">
        <v>1.2823500000000001</v>
      </c>
      <c r="J10" s="20">
        <f t="shared" ref="J10" si="3">IF(B10="buy",I10-E10,E10-I10)</f>
        <v>1.2099999999999334E-3</v>
      </c>
      <c r="K10" s="21">
        <f t="shared" ref="K10" si="4">J10*1000000</f>
        <v>1209.9999999999334</v>
      </c>
      <c r="L10" s="22">
        <f t="shared" ref="L10" si="5">K10*C10</f>
        <v>48.399999999997334</v>
      </c>
      <c r="M10" s="10">
        <v>4.84</v>
      </c>
      <c r="N10" s="2">
        <v>20121105</v>
      </c>
      <c r="O10" s="24">
        <f>SUM(L10)</f>
        <v>48.399999999997334</v>
      </c>
      <c r="P10" s="28">
        <f>SUM(M10)</f>
        <v>4.84</v>
      </c>
    </row>
    <row r="11" spans="1:17">
      <c r="A11" s="8" t="s">
        <v>81</v>
      </c>
      <c r="B11" s="9" t="s">
        <v>21</v>
      </c>
      <c r="C11" s="10">
        <v>0.04</v>
      </c>
      <c r="D11" s="9" t="s">
        <v>18</v>
      </c>
      <c r="E11" s="29">
        <v>1.2787599999999999</v>
      </c>
      <c r="F11" s="29">
        <v>1.3437600000000001</v>
      </c>
      <c r="G11" s="29">
        <v>1.27755</v>
      </c>
      <c r="H11" s="8" t="s">
        <v>82</v>
      </c>
      <c r="I11" s="29">
        <v>1.2781100000000001</v>
      </c>
      <c r="J11" s="20">
        <f t="shared" ref="J11:J12" si="6">IF(B11="buy",I11-E11,E11-I11)</f>
        <v>6.4999999999981739E-4</v>
      </c>
      <c r="K11" s="21">
        <f t="shared" ref="K11:K12" si="7">J11*1000000</f>
        <v>649.99999999981742</v>
      </c>
      <c r="L11" s="22">
        <f t="shared" ref="L11:L12" si="8">K11*C11</f>
        <v>25.999999999992696</v>
      </c>
      <c r="M11" s="10">
        <v>2.6</v>
      </c>
      <c r="N11">
        <v>20121106</v>
      </c>
    </row>
    <row r="12" spans="1:17">
      <c r="A12" s="8" t="s">
        <v>83</v>
      </c>
      <c r="B12" s="9" t="s">
        <v>21</v>
      </c>
      <c r="C12" s="10">
        <v>0.04</v>
      </c>
      <c r="D12" s="9" t="s">
        <v>18</v>
      </c>
      <c r="E12" s="29">
        <v>1.27847</v>
      </c>
      <c r="F12" s="29">
        <v>1.3434699999999999</v>
      </c>
      <c r="G12" s="29">
        <v>1.2772600000000001</v>
      </c>
      <c r="H12" s="8" t="s">
        <v>84</v>
      </c>
      <c r="I12" s="29">
        <v>1.2772600000000001</v>
      </c>
      <c r="J12" s="20">
        <f t="shared" si="6"/>
        <v>1.2099999999999334E-3</v>
      </c>
      <c r="K12" s="21">
        <f t="shared" si="7"/>
        <v>1209.9999999999334</v>
      </c>
      <c r="L12" s="22">
        <f t="shared" si="8"/>
        <v>48.399999999997334</v>
      </c>
      <c r="M12" s="10">
        <v>4.84</v>
      </c>
      <c r="N12" s="2" t="s">
        <v>19</v>
      </c>
      <c r="O12" s="24">
        <f>SUM(L11:L12)</f>
        <v>74.39999999999003</v>
      </c>
      <c r="P12" s="28">
        <f>SUM(M11:M12)</f>
        <v>7.4399999999999995</v>
      </c>
    </row>
    <row r="13" spans="1:17">
      <c r="A13" s="8" t="s">
        <v>85</v>
      </c>
      <c r="B13" s="9" t="s">
        <v>21</v>
      </c>
      <c r="C13" s="10">
        <v>0.04</v>
      </c>
      <c r="D13" s="9" t="s">
        <v>18</v>
      </c>
      <c r="E13" s="29">
        <v>1.28017</v>
      </c>
      <c r="F13" s="29">
        <v>1.34517</v>
      </c>
      <c r="G13" s="29">
        <v>1.2789600000000001</v>
      </c>
      <c r="H13" s="8" t="s">
        <v>86</v>
      </c>
      <c r="I13" s="29">
        <v>1.2789600000000001</v>
      </c>
      <c r="J13" s="20">
        <f t="shared" ref="J13" si="9">IF(B13="buy",I13-E13,E13-I13)</f>
        <v>1.2099999999999334E-3</v>
      </c>
      <c r="K13" s="21">
        <f t="shared" ref="K13" si="10">J13*1000000</f>
        <v>1209.9999999999334</v>
      </c>
      <c r="L13" s="22">
        <f t="shared" ref="L13" si="11">K13*C13</f>
        <v>48.399999999997334</v>
      </c>
      <c r="M13" s="10">
        <v>4.84</v>
      </c>
      <c r="N13" s="2">
        <v>20121107</v>
      </c>
      <c r="O13" s="24">
        <f>SUM(L13)</f>
        <v>48.399999999997334</v>
      </c>
      <c r="P13" s="28">
        <f>SUM(M13)</f>
        <v>4.84</v>
      </c>
    </row>
    <row r="14" spans="1:17">
      <c r="A14" s="8" t="s">
        <v>87</v>
      </c>
      <c r="B14" s="9" t="s">
        <v>21</v>
      </c>
      <c r="C14" s="10">
        <v>0.04</v>
      </c>
      <c r="D14" s="9" t="s">
        <v>18</v>
      </c>
      <c r="E14" s="29">
        <v>1.2751600000000001</v>
      </c>
      <c r="F14" s="29">
        <v>1.34016</v>
      </c>
      <c r="G14" s="29">
        <v>1.2739499999999999</v>
      </c>
      <c r="H14" s="8" t="s">
        <v>88</v>
      </c>
      <c r="I14" s="29">
        <v>1.2739499999999999</v>
      </c>
      <c r="J14" s="20">
        <f t="shared" ref="J14:J19" si="12">IF(B14="buy",I14-E14,E14-I14)</f>
        <v>1.2100000000001554E-3</v>
      </c>
      <c r="K14" s="21">
        <f t="shared" ref="K14:K19" si="13">J14*1000000</f>
        <v>1210.0000000001553</v>
      </c>
      <c r="L14" s="22">
        <f t="shared" ref="L14:L19" si="14">K14*C14</f>
        <v>48.400000000006216</v>
      </c>
      <c r="M14" s="10">
        <v>4.84</v>
      </c>
      <c r="N14" s="32">
        <v>20121108</v>
      </c>
    </row>
    <row r="15" spans="1:17">
      <c r="A15" s="8" t="s">
        <v>89</v>
      </c>
      <c r="B15" s="9" t="s">
        <v>21</v>
      </c>
      <c r="C15" s="10">
        <v>0.04</v>
      </c>
      <c r="D15" s="9" t="s">
        <v>18</v>
      </c>
      <c r="E15" s="29">
        <v>1.2745299999999999</v>
      </c>
      <c r="F15" s="29">
        <v>1.3395300000000001</v>
      </c>
      <c r="G15" s="29">
        <v>1.27332</v>
      </c>
      <c r="H15" s="8" t="s">
        <v>90</v>
      </c>
      <c r="I15" s="29">
        <v>1.27332</v>
      </c>
      <c r="J15" s="20">
        <f t="shared" si="12"/>
        <v>1.2099999999999334E-3</v>
      </c>
      <c r="K15" s="21">
        <f t="shared" si="13"/>
        <v>1209.9999999999334</v>
      </c>
      <c r="L15" s="22">
        <f t="shared" si="14"/>
        <v>48.399999999997334</v>
      </c>
      <c r="M15" s="10">
        <v>4.84</v>
      </c>
    </row>
    <row r="16" spans="1:17">
      <c r="A16" s="8" t="s">
        <v>91</v>
      </c>
      <c r="B16" s="9" t="s">
        <v>21</v>
      </c>
      <c r="C16" s="10">
        <v>0.04</v>
      </c>
      <c r="D16" s="9" t="s">
        <v>18</v>
      </c>
      <c r="E16" s="29">
        <v>1.2744899999999999</v>
      </c>
      <c r="F16" s="29">
        <v>1.3394900000000001</v>
      </c>
      <c r="G16" s="29">
        <v>1.27328</v>
      </c>
      <c r="H16" s="8" t="s">
        <v>92</v>
      </c>
      <c r="I16" s="29">
        <v>1.27339</v>
      </c>
      <c r="J16" s="20">
        <f t="shared" si="12"/>
        <v>1.0999999999998789E-3</v>
      </c>
      <c r="K16" s="21">
        <f t="shared" si="13"/>
        <v>1099.9999999998788</v>
      </c>
      <c r="L16" s="22">
        <f t="shared" si="14"/>
        <v>43.999999999995154</v>
      </c>
      <c r="M16" s="10">
        <v>4.4000000000000004</v>
      </c>
    </row>
    <row r="17" spans="1:16">
      <c r="A17" s="8" t="s">
        <v>93</v>
      </c>
      <c r="B17" s="9" t="s">
        <v>21</v>
      </c>
      <c r="C17" s="10">
        <v>0.04</v>
      </c>
      <c r="D17" s="9" t="s">
        <v>18</v>
      </c>
      <c r="E17" s="29">
        <v>1.27532</v>
      </c>
      <c r="F17" s="29">
        <v>1.34032</v>
      </c>
      <c r="G17" s="29">
        <v>1.2741100000000001</v>
      </c>
      <c r="H17" s="8" t="s">
        <v>94</v>
      </c>
      <c r="I17" s="29">
        <v>1.2741100000000001</v>
      </c>
      <c r="J17" s="20">
        <f t="shared" si="12"/>
        <v>1.2099999999999334E-3</v>
      </c>
      <c r="K17" s="21">
        <f t="shared" si="13"/>
        <v>1209.9999999999334</v>
      </c>
      <c r="L17" s="22">
        <f t="shared" si="14"/>
        <v>48.399999999997334</v>
      </c>
      <c r="M17" s="10">
        <v>4.84</v>
      </c>
    </row>
    <row r="18" spans="1:16">
      <c r="A18" s="8" t="s">
        <v>95</v>
      </c>
      <c r="B18" s="9" t="s">
        <v>21</v>
      </c>
      <c r="C18" s="10">
        <v>0.04</v>
      </c>
      <c r="D18" s="9" t="s">
        <v>18</v>
      </c>
      <c r="E18" s="29">
        <v>1.27606</v>
      </c>
      <c r="F18" s="29">
        <v>1.3410599999999999</v>
      </c>
      <c r="G18" s="29">
        <v>1.27485</v>
      </c>
      <c r="H18" s="8" t="s">
        <v>96</v>
      </c>
      <c r="I18" s="29">
        <v>1.2749600000000001</v>
      </c>
      <c r="J18" s="20">
        <f t="shared" si="12"/>
        <v>1.0999999999998789E-3</v>
      </c>
      <c r="K18" s="21">
        <f t="shared" si="13"/>
        <v>1099.9999999998788</v>
      </c>
      <c r="L18" s="22">
        <f t="shared" si="14"/>
        <v>43.999999999995154</v>
      </c>
      <c r="M18" s="10">
        <v>4.4000000000000004</v>
      </c>
    </row>
    <row r="19" spans="1:16">
      <c r="A19" s="8" t="s">
        <v>97</v>
      </c>
      <c r="B19" s="9" t="s">
        <v>21</v>
      </c>
      <c r="C19" s="10">
        <v>0.04</v>
      </c>
      <c r="D19" s="9" t="s">
        <v>18</v>
      </c>
      <c r="E19" s="29">
        <v>1.27762</v>
      </c>
      <c r="F19" s="29">
        <v>1.3426199999999999</v>
      </c>
      <c r="G19" s="29">
        <v>1.27641</v>
      </c>
      <c r="H19" s="8" t="s">
        <v>98</v>
      </c>
      <c r="I19" s="29">
        <v>1.2765200000000001</v>
      </c>
      <c r="J19" s="20">
        <f t="shared" si="12"/>
        <v>1.0999999999998789E-3</v>
      </c>
      <c r="K19" s="21">
        <f t="shared" si="13"/>
        <v>1099.9999999998788</v>
      </c>
      <c r="L19" s="22">
        <f t="shared" si="14"/>
        <v>43.999999999995154</v>
      </c>
      <c r="M19" s="10">
        <v>4.4000000000000004</v>
      </c>
      <c r="N19" s="2" t="s">
        <v>19</v>
      </c>
      <c r="O19" s="24">
        <f>SUM(L14:L19)</f>
        <v>277.19999999998635</v>
      </c>
      <c r="P19" s="28">
        <f>SUM(M14:M19)</f>
        <v>27.72</v>
      </c>
    </row>
    <row r="20" spans="1:16">
      <c r="A20" s="8" t="s">
        <v>99</v>
      </c>
      <c r="B20" s="9" t="s">
        <v>21</v>
      </c>
      <c r="C20" s="10">
        <v>0.04</v>
      </c>
      <c r="D20" s="9" t="s">
        <v>18</v>
      </c>
      <c r="E20" s="29">
        <v>1.2714700000000001</v>
      </c>
      <c r="F20" s="29">
        <v>1.33647</v>
      </c>
      <c r="G20" s="29">
        <v>1.2702599999999999</v>
      </c>
      <c r="H20" s="8" t="s">
        <v>100</v>
      </c>
      <c r="I20" s="29">
        <v>1.27037</v>
      </c>
      <c r="J20" s="20">
        <f t="shared" ref="J20:J22" si="15">IF(B20="buy",I20-E20,E20-I20)</f>
        <v>1.1000000000001009E-3</v>
      </c>
      <c r="K20" s="21">
        <f t="shared" ref="K20:K22" si="16">J20*1000000</f>
        <v>1100.000000000101</v>
      </c>
      <c r="L20" s="22">
        <f t="shared" ref="L20:L22" si="17">K20*C20</f>
        <v>44.000000000004036</v>
      </c>
      <c r="M20" s="10">
        <v>4.4000000000000004</v>
      </c>
      <c r="N20">
        <v>20121109</v>
      </c>
    </row>
    <row r="21" spans="1:16">
      <c r="A21" s="8" t="s">
        <v>101</v>
      </c>
      <c r="B21" s="9" t="s">
        <v>21</v>
      </c>
      <c r="C21" s="10">
        <v>0.04</v>
      </c>
      <c r="D21" s="9" t="s">
        <v>18</v>
      </c>
      <c r="E21" s="29">
        <v>1.2767299999999999</v>
      </c>
      <c r="F21" s="29">
        <v>1.3417300000000001</v>
      </c>
      <c r="G21" s="29">
        <v>1.2748200000000001</v>
      </c>
      <c r="H21" s="8" t="s">
        <v>102</v>
      </c>
      <c r="I21" s="29">
        <v>1.2748200000000001</v>
      </c>
      <c r="J21" s="20">
        <f t="shared" si="15"/>
        <v>1.9099999999998563E-3</v>
      </c>
      <c r="K21" s="21">
        <f t="shared" si="16"/>
        <v>1909.9999999998563</v>
      </c>
      <c r="L21" s="22">
        <f t="shared" si="17"/>
        <v>76.39999999999425</v>
      </c>
      <c r="M21" s="10">
        <v>7.64</v>
      </c>
    </row>
    <row r="22" spans="1:16">
      <c r="A22" s="8" t="s">
        <v>103</v>
      </c>
      <c r="B22" s="9" t="s">
        <v>21</v>
      </c>
      <c r="C22" s="10">
        <v>0.04</v>
      </c>
      <c r="D22" s="9" t="s">
        <v>18</v>
      </c>
      <c r="E22" s="29">
        <v>1.2742199999999999</v>
      </c>
      <c r="F22" s="29">
        <v>1.3417300000000001</v>
      </c>
      <c r="G22" s="29">
        <v>1.2748200000000001</v>
      </c>
      <c r="H22" s="8" t="s">
        <v>102</v>
      </c>
      <c r="I22" s="29">
        <v>1.2748200000000001</v>
      </c>
      <c r="J22" s="20">
        <f t="shared" si="15"/>
        <v>-6.0000000000015596E-4</v>
      </c>
      <c r="K22" s="21">
        <f t="shared" si="16"/>
        <v>-600.00000000015598</v>
      </c>
      <c r="L22" s="22">
        <f t="shared" si="17"/>
        <v>-24.000000000006239</v>
      </c>
      <c r="M22" s="10">
        <v>-2.4</v>
      </c>
      <c r="N22" s="2" t="s">
        <v>19</v>
      </c>
      <c r="O22" s="24">
        <f>SUM(L20:L22)</f>
        <v>96.399999999992048</v>
      </c>
      <c r="P22" s="28">
        <f>SUM(M20:M22)</f>
        <v>9.6399999999999988</v>
      </c>
    </row>
    <row r="23" spans="1:16">
      <c r="A23" s="33" t="s">
        <v>105</v>
      </c>
      <c r="B23" s="34" t="s">
        <v>21</v>
      </c>
      <c r="C23" s="35">
        <v>0.04</v>
      </c>
      <c r="D23" s="34" t="s">
        <v>18</v>
      </c>
      <c r="E23" s="36">
        <v>1.2726999999999999</v>
      </c>
      <c r="F23" s="36">
        <v>1.3376999999999999</v>
      </c>
      <c r="G23" s="36">
        <v>1.27149</v>
      </c>
      <c r="H23" s="33" t="s">
        <v>106</v>
      </c>
      <c r="I23" s="36">
        <v>1.2715799999999999</v>
      </c>
      <c r="J23" s="20">
        <f t="shared" ref="J23" si="18">IF(B23="buy",I23-E23,E23-I23)</f>
        <v>1.1200000000000099E-3</v>
      </c>
      <c r="K23" s="21">
        <f t="shared" ref="K23" si="19">J23*1000000</f>
        <v>1120.0000000000098</v>
      </c>
      <c r="L23" s="22">
        <f t="shared" ref="L23" si="20">K23*C23</f>
        <v>44.800000000000395</v>
      </c>
      <c r="M23" s="35">
        <v>4.4800000000000004</v>
      </c>
      <c r="N23" s="2">
        <v>20121112</v>
      </c>
      <c r="O23" s="24">
        <f>SUM(L23)</f>
        <v>44.800000000000395</v>
      </c>
      <c r="P23" s="28">
        <f>SUM(M23)</f>
        <v>4.4800000000000004</v>
      </c>
    </row>
    <row r="24" spans="1:16">
      <c r="A24" s="8" t="s">
        <v>107</v>
      </c>
      <c r="B24" s="9" t="s">
        <v>21</v>
      </c>
      <c r="C24" s="10">
        <v>0.04</v>
      </c>
      <c r="D24" s="9" t="s">
        <v>18</v>
      </c>
      <c r="E24" s="29">
        <v>1.27207</v>
      </c>
      <c r="F24" s="29">
        <v>1.33707</v>
      </c>
      <c r="G24" s="29">
        <v>1.27016</v>
      </c>
      <c r="H24" s="8" t="s">
        <v>108</v>
      </c>
      <c r="I24" s="29">
        <v>1.27027</v>
      </c>
      <c r="J24" s="20">
        <f t="shared" ref="J24:J28" si="21">IF(B24="buy",I24-E24,E24-I24)</f>
        <v>1.8000000000000238E-3</v>
      </c>
      <c r="K24" s="21">
        <f t="shared" ref="K24:K28" si="22">J24*1000000</f>
        <v>1800.0000000000239</v>
      </c>
      <c r="L24" s="22">
        <f t="shared" ref="L24:L28" si="23">K24*C24</f>
        <v>72.000000000000952</v>
      </c>
      <c r="M24" s="10">
        <v>7.2</v>
      </c>
      <c r="N24" s="32">
        <v>20121113</v>
      </c>
    </row>
    <row r="25" spans="1:16">
      <c r="A25" s="8" t="s">
        <v>109</v>
      </c>
      <c r="B25" s="9" t="s">
        <v>21</v>
      </c>
      <c r="C25" s="10">
        <v>0.04</v>
      </c>
      <c r="D25" s="9" t="s">
        <v>18</v>
      </c>
      <c r="E25" s="29">
        <v>1.2695700000000001</v>
      </c>
      <c r="F25" s="29">
        <v>1.33707</v>
      </c>
      <c r="G25" s="29">
        <v>1.27016</v>
      </c>
      <c r="H25" s="8" t="s">
        <v>110</v>
      </c>
      <c r="I25" s="29">
        <v>1.27027</v>
      </c>
      <c r="J25" s="20">
        <f t="shared" si="21"/>
        <v>-6.9999999999992291E-4</v>
      </c>
      <c r="K25" s="21">
        <f t="shared" si="22"/>
        <v>-699.99999999992292</v>
      </c>
      <c r="L25" s="22">
        <f t="shared" si="23"/>
        <v>-27.999999999996916</v>
      </c>
      <c r="M25" s="10">
        <v>-2.8</v>
      </c>
    </row>
    <row r="26" spans="1:16">
      <c r="A26" s="8" t="s">
        <v>111</v>
      </c>
      <c r="B26" s="9" t="s">
        <v>21</v>
      </c>
      <c r="C26" s="10">
        <v>0.04</v>
      </c>
      <c r="D26" s="9" t="s">
        <v>18</v>
      </c>
      <c r="E26" s="29">
        <v>1.2703199999999999</v>
      </c>
      <c r="F26" s="29">
        <v>1.3353200000000001</v>
      </c>
      <c r="G26" s="29">
        <v>1.26911</v>
      </c>
      <c r="H26" s="8" t="s">
        <v>112</v>
      </c>
      <c r="I26" s="29">
        <v>1.2692000000000001</v>
      </c>
      <c r="J26" s="20">
        <f t="shared" si="21"/>
        <v>1.1199999999997878E-3</v>
      </c>
      <c r="K26" s="21">
        <f t="shared" si="22"/>
        <v>1119.9999999997879</v>
      </c>
      <c r="L26" s="22">
        <f t="shared" si="23"/>
        <v>44.799999999991513</v>
      </c>
      <c r="M26" s="10">
        <v>4.4800000000000004</v>
      </c>
    </row>
    <row r="27" spans="1:16">
      <c r="A27" s="8" t="s">
        <v>113</v>
      </c>
      <c r="B27" s="9" t="s">
        <v>21</v>
      </c>
      <c r="C27" s="10">
        <v>0.04</v>
      </c>
      <c r="D27" s="9" t="s">
        <v>18</v>
      </c>
      <c r="E27" s="29">
        <v>1.26803</v>
      </c>
      <c r="F27" s="29">
        <v>1.3330299999999999</v>
      </c>
      <c r="G27" s="29">
        <v>1.2668200000000001</v>
      </c>
      <c r="H27" s="8" t="s">
        <v>114</v>
      </c>
      <c r="I27" s="29">
        <v>1.2668200000000001</v>
      </c>
      <c r="J27" s="20">
        <f t="shared" si="21"/>
        <v>1.2099999999999334E-3</v>
      </c>
      <c r="K27" s="21">
        <f t="shared" si="22"/>
        <v>1209.9999999999334</v>
      </c>
      <c r="L27" s="22">
        <f t="shared" si="23"/>
        <v>48.399999999997334</v>
      </c>
      <c r="M27" s="10">
        <v>4.84</v>
      </c>
    </row>
    <row r="28" spans="1:16">
      <c r="A28" s="8" t="s">
        <v>115</v>
      </c>
      <c r="B28" s="9" t="s">
        <v>21</v>
      </c>
      <c r="C28" s="10">
        <v>0.04</v>
      </c>
      <c r="D28" s="9" t="s">
        <v>18</v>
      </c>
      <c r="E28" s="29">
        <v>1.27152</v>
      </c>
      <c r="F28" s="29">
        <v>1.3365199999999999</v>
      </c>
      <c r="G28" s="29">
        <v>1.2703100000000001</v>
      </c>
      <c r="H28" s="8" t="s">
        <v>116</v>
      </c>
      <c r="I28" s="29">
        <v>1.27041</v>
      </c>
      <c r="J28" s="20">
        <f t="shared" si="21"/>
        <v>1.1099999999999444E-3</v>
      </c>
      <c r="K28" s="21">
        <f t="shared" si="22"/>
        <v>1109.9999999999443</v>
      </c>
      <c r="L28" s="22">
        <f t="shared" si="23"/>
        <v>44.399999999997775</v>
      </c>
      <c r="M28" s="10">
        <v>4.4400000000000004</v>
      </c>
      <c r="N28" s="2" t="s">
        <v>19</v>
      </c>
      <c r="O28" s="24">
        <f>SUM(L24:L28)</f>
        <v>181.59999999999064</v>
      </c>
      <c r="P28" s="28">
        <f>SUM(M24:M28)</f>
        <v>18.16</v>
      </c>
    </row>
    <row r="29" spans="1:16">
      <c r="A29" s="8" t="s">
        <v>117</v>
      </c>
      <c r="B29" s="9" t="s">
        <v>21</v>
      </c>
      <c r="C29" s="10">
        <v>0.08</v>
      </c>
      <c r="D29" s="9" t="s">
        <v>18</v>
      </c>
      <c r="E29" s="29">
        <v>1.2783500000000001</v>
      </c>
      <c r="F29" s="29">
        <v>1.3420700000000001</v>
      </c>
      <c r="G29" s="29">
        <v>1.27481</v>
      </c>
      <c r="H29" s="8" t="s">
        <v>118</v>
      </c>
      <c r="I29" s="29">
        <v>1.27481</v>
      </c>
      <c r="J29" s="20">
        <f t="shared" ref="J29:J31" si="24">IF(B29="buy",I29-E29,E29-I29)</f>
        <v>3.5400000000000986E-3</v>
      </c>
      <c r="K29" s="21">
        <f t="shared" ref="K29:K31" si="25">J29*1000000</f>
        <v>3540.0000000000987</v>
      </c>
      <c r="L29" s="22">
        <f t="shared" ref="L29:L31" si="26">K29*C29</f>
        <v>283.20000000000789</v>
      </c>
      <c r="M29" s="10">
        <v>28.32</v>
      </c>
      <c r="N29">
        <v>20121116</v>
      </c>
    </row>
    <row r="30" spans="1:16">
      <c r="A30" s="8" t="s">
        <v>119</v>
      </c>
      <c r="B30" s="9" t="s">
        <v>21</v>
      </c>
      <c r="C30" s="10">
        <v>0.04</v>
      </c>
      <c r="D30" s="9" t="s">
        <v>18</v>
      </c>
      <c r="E30" s="29">
        <v>1.2733399999999999</v>
      </c>
      <c r="F30" s="29">
        <v>1.3420700000000001</v>
      </c>
      <c r="G30" s="29">
        <v>1.27481</v>
      </c>
      <c r="H30" s="8" t="s">
        <v>118</v>
      </c>
      <c r="I30" s="29">
        <v>1.27481</v>
      </c>
      <c r="J30" s="20">
        <f t="shared" si="24"/>
        <v>-1.4700000000000824E-3</v>
      </c>
      <c r="K30" s="21">
        <f t="shared" si="25"/>
        <v>-1470.0000000000823</v>
      </c>
      <c r="L30" s="22">
        <f t="shared" si="26"/>
        <v>-58.800000000003294</v>
      </c>
      <c r="M30" s="10">
        <v>-5.88</v>
      </c>
    </row>
    <row r="31" spans="1:16">
      <c r="A31" s="8" t="s">
        <v>120</v>
      </c>
      <c r="B31" s="9" t="s">
        <v>21</v>
      </c>
      <c r="C31" s="10">
        <v>0.04</v>
      </c>
      <c r="D31" s="9" t="s">
        <v>18</v>
      </c>
      <c r="E31" s="29">
        <v>1.27081</v>
      </c>
      <c r="F31" s="29">
        <v>1.3420700000000001</v>
      </c>
      <c r="G31" s="29">
        <v>1.27481</v>
      </c>
      <c r="H31" s="8" t="s">
        <v>118</v>
      </c>
      <c r="I31" s="29">
        <v>1.27481</v>
      </c>
      <c r="J31" s="20">
        <f t="shared" si="24"/>
        <v>-4.0000000000000036E-3</v>
      </c>
      <c r="K31" s="21">
        <f t="shared" si="25"/>
        <v>-4000.0000000000036</v>
      </c>
      <c r="L31" s="22">
        <f t="shared" si="26"/>
        <v>-160.00000000000014</v>
      </c>
      <c r="M31" s="10">
        <v>-16</v>
      </c>
      <c r="N31" s="2" t="s">
        <v>19</v>
      </c>
      <c r="O31" s="24">
        <f>SUM(L29:L31)</f>
        <v>64.400000000004439</v>
      </c>
      <c r="P31" s="28">
        <f>SUM(M29:M31)</f>
        <v>6.4400000000000013</v>
      </c>
    </row>
    <row r="32" spans="1:16">
      <c r="A32" s="8" t="s">
        <v>121</v>
      </c>
      <c r="B32" s="9" t="s">
        <v>29</v>
      </c>
      <c r="C32" s="10">
        <v>0.04</v>
      </c>
      <c r="D32" s="9" t="s">
        <v>18</v>
      </c>
      <c r="E32" s="29">
        <v>1.28057</v>
      </c>
      <c r="F32" s="29">
        <v>1.21557</v>
      </c>
      <c r="G32" s="29">
        <v>1.2817700000000001</v>
      </c>
      <c r="H32" s="8" t="s">
        <v>122</v>
      </c>
      <c r="I32" s="29">
        <v>1.2817700000000001</v>
      </c>
      <c r="J32" s="20">
        <f t="shared" ref="J32:J35" si="27">IF(B32="buy",I32-E32,E32-I32)</f>
        <v>1.2000000000000899E-3</v>
      </c>
      <c r="K32" s="21">
        <f t="shared" ref="K32:K35" si="28">J32*1000000</f>
        <v>1200.0000000000898</v>
      </c>
      <c r="L32" s="22">
        <f t="shared" ref="L32:L35" si="29">K32*C32</f>
        <v>48.000000000003595</v>
      </c>
      <c r="M32" s="10">
        <v>4.8</v>
      </c>
      <c r="N32">
        <v>20121121</v>
      </c>
    </row>
    <row r="33" spans="1:16">
      <c r="A33" s="8" t="s">
        <v>123</v>
      </c>
      <c r="B33" s="9" t="s">
        <v>21</v>
      </c>
      <c r="C33" s="10">
        <v>0.08</v>
      </c>
      <c r="D33" s="9" t="s">
        <v>18</v>
      </c>
      <c r="E33" s="29">
        <v>1.27965</v>
      </c>
      <c r="F33" s="29">
        <v>1.3446499999999999</v>
      </c>
      <c r="G33" s="29">
        <v>1.27613</v>
      </c>
      <c r="H33" s="8" t="s">
        <v>124</v>
      </c>
      <c r="I33" s="29">
        <v>1.27613</v>
      </c>
      <c r="J33" s="20">
        <f t="shared" si="27"/>
        <v>3.5199999999999676E-3</v>
      </c>
      <c r="K33" s="21">
        <f t="shared" si="28"/>
        <v>3519.9999999999677</v>
      </c>
      <c r="L33" s="22">
        <f t="shared" si="29"/>
        <v>281.59999999999741</v>
      </c>
      <c r="M33" s="10">
        <v>28.16</v>
      </c>
    </row>
    <row r="34" spans="1:16">
      <c r="A34" s="8" t="s">
        <v>125</v>
      </c>
      <c r="B34" s="9" t="s">
        <v>21</v>
      </c>
      <c r="C34" s="10">
        <v>0.04</v>
      </c>
      <c r="D34" s="9" t="s">
        <v>18</v>
      </c>
      <c r="E34" s="29">
        <v>1.2746900000000001</v>
      </c>
      <c r="F34" s="29">
        <v>1.3446499999999999</v>
      </c>
      <c r="G34" s="29">
        <v>1.27613</v>
      </c>
      <c r="H34" s="8" t="s">
        <v>124</v>
      </c>
      <c r="I34" s="29">
        <v>1.27613</v>
      </c>
      <c r="J34" s="20">
        <f t="shared" si="27"/>
        <v>-1.4399999999998858E-3</v>
      </c>
      <c r="K34" s="21">
        <f t="shared" si="28"/>
        <v>-1439.9999999998859</v>
      </c>
      <c r="L34" s="22">
        <f t="shared" si="29"/>
        <v>-57.599999999995433</v>
      </c>
      <c r="M34" s="10">
        <v>-5.76</v>
      </c>
    </row>
    <row r="35" spans="1:16">
      <c r="A35" s="8" t="s">
        <v>126</v>
      </c>
      <c r="B35" s="9" t="s">
        <v>21</v>
      </c>
      <c r="C35" s="10">
        <v>0.04</v>
      </c>
      <c r="D35" s="9" t="s">
        <v>18</v>
      </c>
      <c r="E35" s="29">
        <v>1.2721499999999999</v>
      </c>
      <c r="F35" s="29">
        <v>1.3446499999999999</v>
      </c>
      <c r="G35" s="29">
        <v>1.27613</v>
      </c>
      <c r="H35" s="8" t="s">
        <v>124</v>
      </c>
      <c r="I35" s="29">
        <v>1.27613</v>
      </c>
      <c r="J35" s="20">
        <f t="shared" si="27"/>
        <v>-3.9800000000000946E-3</v>
      </c>
      <c r="K35" s="21">
        <f t="shared" si="28"/>
        <v>-3980.0000000000946</v>
      </c>
      <c r="L35" s="22">
        <f t="shared" si="29"/>
        <v>-159.2000000000038</v>
      </c>
      <c r="M35" s="10">
        <f>-15.92</f>
        <v>-15.92</v>
      </c>
      <c r="N35" s="2" t="s">
        <v>19</v>
      </c>
      <c r="O35" s="24">
        <f>SUM(L32:L35)</f>
        <v>112.80000000000177</v>
      </c>
      <c r="P35" s="28">
        <f>SUM(M32:M35)</f>
        <v>11.280000000000003</v>
      </c>
    </row>
    <row r="36" spans="1:16">
      <c r="A36" s="8" t="s">
        <v>127</v>
      </c>
      <c r="B36" s="9" t="s">
        <v>29</v>
      </c>
      <c r="C36" s="10">
        <v>0.04</v>
      </c>
      <c r="D36" s="9" t="s">
        <v>18</v>
      </c>
      <c r="E36" s="29">
        <v>1.2874399999999999</v>
      </c>
      <c r="F36" s="29">
        <v>1.22244</v>
      </c>
      <c r="G36" s="29">
        <v>1.28864</v>
      </c>
      <c r="H36" s="8" t="s">
        <v>128</v>
      </c>
      <c r="I36" s="29">
        <v>1.28851</v>
      </c>
      <c r="J36" s="20">
        <f t="shared" ref="J36:J39" si="30">IF(B36="buy",I36-E36,E36-I36)</f>
        <v>1.0700000000001264E-3</v>
      </c>
      <c r="K36" s="21">
        <f t="shared" ref="K36:K39" si="31">J36*1000000</f>
        <v>1070.0000000001264</v>
      </c>
      <c r="L36" s="22">
        <f t="shared" ref="L36:L39" si="32">K36*C36</f>
        <v>42.800000000005056</v>
      </c>
      <c r="M36" s="10">
        <v>4.28</v>
      </c>
      <c r="N36">
        <v>20121122</v>
      </c>
    </row>
    <row r="37" spans="1:16">
      <c r="A37" s="8" t="s">
        <v>129</v>
      </c>
      <c r="B37" s="9" t="s">
        <v>29</v>
      </c>
      <c r="C37" s="10">
        <v>0.04</v>
      </c>
      <c r="D37" s="9" t="s">
        <v>18</v>
      </c>
      <c r="E37" s="29">
        <v>1.2876799999999999</v>
      </c>
      <c r="F37" s="29">
        <v>1.22268</v>
      </c>
      <c r="G37" s="29">
        <v>1.28888</v>
      </c>
      <c r="H37" s="8" t="s">
        <v>130</v>
      </c>
      <c r="I37" s="29">
        <v>1.28888</v>
      </c>
      <c r="J37" s="20">
        <f t="shared" si="30"/>
        <v>1.2000000000000899E-3</v>
      </c>
      <c r="K37" s="21">
        <f t="shared" si="31"/>
        <v>1200.0000000000898</v>
      </c>
      <c r="L37" s="22">
        <f t="shared" si="32"/>
        <v>48.000000000003595</v>
      </c>
      <c r="M37" s="10">
        <v>4.8</v>
      </c>
    </row>
    <row r="38" spans="1:16">
      <c r="A38" s="8" t="s">
        <v>131</v>
      </c>
      <c r="B38" s="9" t="s">
        <v>29</v>
      </c>
      <c r="C38" s="10">
        <v>0.04</v>
      </c>
      <c r="D38" s="9" t="s">
        <v>18</v>
      </c>
      <c r="E38" s="29">
        <v>1.2850900000000001</v>
      </c>
      <c r="F38" s="29">
        <v>1.2200899999999999</v>
      </c>
      <c r="G38" s="29">
        <v>1.2862899999999999</v>
      </c>
      <c r="H38" s="8" t="s">
        <v>132</v>
      </c>
      <c r="I38" s="29">
        <v>1.2862899999999999</v>
      </c>
      <c r="J38" s="20">
        <f t="shared" si="30"/>
        <v>1.1999999999998678E-3</v>
      </c>
      <c r="K38" s="21">
        <f t="shared" si="31"/>
        <v>1199.9999999998679</v>
      </c>
      <c r="L38" s="22">
        <f t="shared" si="32"/>
        <v>47.999999999994714</v>
      </c>
      <c r="M38" s="10">
        <v>4.8</v>
      </c>
    </row>
    <row r="39" spans="1:16">
      <c r="A39" s="8" t="s">
        <v>133</v>
      </c>
      <c r="B39" s="9" t="s">
        <v>29</v>
      </c>
      <c r="C39" s="10">
        <v>0.04</v>
      </c>
      <c r="D39" s="9" t="s">
        <v>18</v>
      </c>
      <c r="E39" s="29">
        <v>1.28464</v>
      </c>
      <c r="F39" s="29">
        <v>1.2196400000000001</v>
      </c>
      <c r="G39" s="29">
        <v>1.2858400000000001</v>
      </c>
      <c r="H39" s="8" t="s">
        <v>134</v>
      </c>
      <c r="I39" s="29">
        <v>1.2857499999999999</v>
      </c>
      <c r="J39" s="20">
        <f t="shared" si="30"/>
        <v>1.1099999999999444E-3</v>
      </c>
      <c r="K39" s="21">
        <f t="shared" si="31"/>
        <v>1109.9999999999443</v>
      </c>
      <c r="L39" s="22">
        <f t="shared" si="32"/>
        <v>44.399999999997775</v>
      </c>
      <c r="M39" s="10">
        <v>4.4400000000000004</v>
      </c>
      <c r="N39" s="2" t="s">
        <v>19</v>
      </c>
      <c r="O39" s="24">
        <f>SUM(L36:L39)</f>
        <v>183.20000000000113</v>
      </c>
      <c r="P39" s="28">
        <f>SUM(M36:M39)</f>
        <v>18.32</v>
      </c>
    </row>
    <row r="40" spans="1:16">
      <c r="A40" s="8" t="s">
        <v>135</v>
      </c>
      <c r="B40" s="9" t="s">
        <v>29</v>
      </c>
      <c r="C40" s="10">
        <v>0.04</v>
      </c>
      <c r="D40" s="9" t="s">
        <v>18</v>
      </c>
      <c r="E40" s="29">
        <v>1.29606</v>
      </c>
      <c r="F40" s="29">
        <v>1.23106</v>
      </c>
      <c r="G40" s="29">
        <v>1.2972600000000001</v>
      </c>
      <c r="H40" s="8" t="s">
        <v>136</v>
      </c>
      <c r="I40" s="29">
        <v>1.2972600000000001</v>
      </c>
      <c r="J40" s="20">
        <f t="shared" ref="J40:J42" si="33">IF(B40="buy",I40-E40,E40-I40)</f>
        <v>1.2000000000000899E-3</v>
      </c>
      <c r="K40" s="21">
        <f t="shared" ref="K40:K42" si="34">J40*1000000</f>
        <v>1200.0000000000898</v>
      </c>
      <c r="L40" s="22">
        <f t="shared" ref="L40:L42" si="35">K40*C40</f>
        <v>48.000000000003595</v>
      </c>
      <c r="M40" s="10">
        <v>4.8</v>
      </c>
      <c r="N40">
        <v>20121126</v>
      </c>
    </row>
    <row r="41" spans="1:16">
      <c r="A41" s="8" t="s">
        <v>137</v>
      </c>
      <c r="B41" s="9" t="s">
        <v>29</v>
      </c>
      <c r="C41" s="10">
        <v>0.04</v>
      </c>
      <c r="D41" s="9" t="s">
        <v>18</v>
      </c>
      <c r="E41" s="29">
        <v>1.2961499999999999</v>
      </c>
      <c r="F41" s="29">
        <v>1.23115</v>
      </c>
      <c r="G41" s="29">
        <v>1.29735</v>
      </c>
      <c r="H41" s="8" t="s">
        <v>138</v>
      </c>
      <c r="I41" s="29">
        <v>1.29718</v>
      </c>
      <c r="J41" s="20">
        <f t="shared" si="33"/>
        <v>1.0300000000000864E-3</v>
      </c>
      <c r="K41" s="21">
        <f t="shared" si="34"/>
        <v>1030.0000000000864</v>
      </c>
      <c r="L41" s="22">
        <f t="shared" si="35"/>
        <v>41.200000000003456</v>
      </c>
      <c r="M41" s="10">
        <v>4.12</v>
      </c>
    </row>
    <row r="42" spans="1:16">
      <c r="A42" s="8" t="s">
        <v>139</v>
      </c>
      <c r="B42" s="9" t="s">
        <v>29</v>
      </c>
      <c r="C42" s="10">
        <v>0.04</v>
      </c>
      <c r="D42" s="9" t="s">
        <v>18</v>
      </c>
      <c r="E42" s="29">
        <v>1.29521</v>
      </c>
      <c r="F42" s="29">
        <v>1.23021</v>
      </c>
      <c r="G42" s="29">
        <v>1.2964100000000001</v>
      </c>
      <c r="H42" s="8" t="s">
        <v>140</v>
      </c>
      <c r="I42" s="29">
        <v>1.2963100000000001</v>
      </c>
      <c r="J42" s="20">
        <f t="shared" si="33"/>
        <v>1.1000000000001009E-3</v>
      </c>
      <c r="K42" s="21">
        <f t="shared" si="34"/>
        <v>1100.000000000101</v>
      </c>
      <c r="L42" s="22">
        <f t="shared" si="35"/>
        <v>44.000000000004036</v>
      </c>
      <c r="M42" s="10">
        <v>4.4000000000000004</v>
      </c>
      <c r="N42" s="2" t="s">
        <v>19</v>
      </c>
      <c r="O42" s="24">
        <f>SUM(L40:L42)</f>
        <v>133.20000000001107</v>
      </c>
      <c r="P42" s="28">
        <f>SUM(M40:M42)</f>
        <v>13.32</v>
      </c>
    </row>
    <row r="43" spans="1:16">
      <c r="A43" s="8" t="s">
        <v>141</v>
      </c>
      <c r="B43" s="9" t="s">
        <v>29</v>
      </c>
      <c r="C43" s="10">
        <v>0.04</v>
      </c>
      <c r="D43" s="9" t="s">
        <v>18</v>
      </c>
      <c r="E43" s="29">
        <v>1.2964199999999999</v>
      </c>
      <c r="F43" s="29">
        <v>1.23142</v>
      </c>
      <c r="G43" s="29">
        <v>1.29762</v>
      </c>
      <c r="H43" s="8" t="s">
        <v>142</v>
      </c>
      <c r="I43" s="29">
        <v>1.29762</v>
      </c>
      <c r="J43" s="20">
        <f t="shared" ref="J43" si="36">IF(B43="buy",I43-E43,E43-I43)</f>
        <v>1.2000000000000899E-3</v>
      </c>
      <c r="K43" s="21">
        <f t="shared" ref="K43" si="37">J43*1000000</f>
        <v>1200.0000000000898</v>
      </c>
      <c r="L43" s="22">
        <f t="shared" ref="L43" si="38">K43*C43</f>
        <v>48.000000000003595</v>
      </c>
      <c r="M43" s="10">
        <v>4.8</v>
      </c>
      <c r="N43" s="37">
        <v>20121127</v>
      </c>
      <c r="O43" s="24">
        <f>SUM(L43)</f>
        <v>48.000000000003595</v>
      </c>
      <c r="P43" s="28">
        <f>SUM(M43)</f>
        <v>4.8</v>
      </c>
    </row>
    <row r="44" spans="1:16">
      <c r="A44" s="8" t="s">
        <v>143</v>
      </c>
      <c r="B44" s="9" t="s">
        <v>29</v>
      </c>
      <c r="C44" s="10">
        <v>0.08</v>
      </c>
      <c r="D44" s="9" t="s">
        <v>18</v>
      </c>
      <c r="E44" s="29">
        <v>1.29023</v>
      </c>
      <c r="F44" s="29">
        <v>1.22523</v>
      </c>
      <c r="G44" s="29">
        <v>1.2938000000000001</v>
      </c>
      <c r="H44" s="8" t="s">
        <v>144</v>
      </c>
      <c r="I44" s="29">
        <v>1.2938000000000001</v>
      </c>
      <c r="J44" s="20">
        <f t="shared" ref="J44:J46" si="39">IF(B44="buy",I44-E44,E44-I44)</f>
        <v>3.5700000000000731E-3</v>
      </c>
      <c r="K44" s="21">
        <f t="shared" ref="K44:K46" si="40">J44*1000000</f>
        <v>3570.0000000000732</v>
      </c>
      <c r="L44" s="22">
        <f t="shared" ref="L44:L46" si="41">K44*C44</f>
        <v>285.60000000000588</v>
      </c>
      <c r="M44" s="10">
        <v>28.56</v>
      </c>
      <c r="N44">
        <v>20121128</v>
      </c>
    </row>
    <row r="45" spans="1:16">
      <c r="A45" s="8" t="s">
        <v>145</v>
      </c>
      <c r="B45" s="9" t="s">
        <v>29</v>
      </c>
      <c r="C45" s="10">
        <v>0.04</v>
      </c>
      <c r="D45" s="9" t="s">
        <v>18</v>
      </c>
      <c r="E45" s="29">
        <v>1.2951900000000001</v>
      </c>
      <c r="F45" s="29">
        <v>1.22523</v>
      </c>
      <c r="G45" s="29">
        <v>1.2938000000000001</v>
      </c>
      <c r="H45" s="8" t="s">
        <v>144</v>
      </c>
      <c r="I45" s="29">
        <v>1.2938000000000001</v>
      </c>
      <c r="J45" s="20">
        <f t="shared" si="39"/>
        <v>-1.3900000000000023E-3</v>
      </c>
      <c r="K45" s="21">
        <f t="shared" si="40"/>
        <v>-1390.0000000000023</v>
      </c>
      <c r="L45" s="22">
        <f t="shared" si="41"/>
        <v>-55.600000000000094</v>
      </c>
      <c r="M45" s="10">
        <v>-5.56</v>
      </c>
    </row>
    <row r="46" spans="1:16">
      <c r="A46" s="8" t="s">
        <v>146</v>
      </c>
      <c r="B46" s="9" t="s">
        <v>29</v>
      </c>
      <c r="C46" s="10">
        <v>0.04</v>
      </c>
      <c r="D46" s="9" t="s">
        <v>18</v>
      </c>
      <c r="E46" s="29">
        <v>1.2979499999999999</v>
      </c>
      <c r="F46" s="29">
        <v>1.22523</v>
      </c>
      <c r="G46" s="29">
        <v>1.2938000000000001</v>
      </c>
      <c r="H46" s="8" t="s">
        <v>144</v>
      </c>
      <c r="I46" s="29">
        <v>1.2938000000000001</v>
      </c>
      <c r="J46" s="20">
        <f t="shared" si="39"/>
        <v>-4.149999999999876E-3</v>
      </c>
      <c r="K46" s="21">
        <f t="shared" si="40"/>
        <v>-4149.9999999998763</v>
      </c>
      <c r="L46" s="22">
        <f t="shared" si="41"/>
        <v>-165.99999999999505</v>
      </c>
      <c r="M46" s="10">
        <v>-16.600000000000001</v>
      </c>
      <c r="N46" s="2" t="s">
        <v>19</v>
      </c>
      <c r="O46" s="24">
        <f>SUM(L44:L46)</f>
        <v>64.000000000010743</v>
      </c>
      <c r="P46" s="28">
        <f>SUM(M44:M46)</f>
        <v>6.3999999999999986</v>
      </c>
    </row>
    <row r="47" spans="1:16">
      <c r="A47" s="8" t="s">
        <v>147</v>
      </c>
      <c r="B47" s="9" t="s">
        <v>29</v>
      </c>
      <c r="C47" s="10">
        <v>0.04</v>
      </c>
      <c r="D47" s="9" t="s">
        <v>18</v>
      </c>
      <c r="E47" s="29">
        <v>1.2949200000000001</v>
      </c>
      <c r="F47" s="29">
        <v>1.2299199999999999</v>
      </c>
      <c r="G47" s="29">
        <v>1.2970600000000001</v>
      </c>
      <c r="H47" s="8" t="s">
        <v>148</v>
      </c>
      <c r="I47" s="29">
        <v>1.2970600000000001</v>
      </c>
      <c r="J47" s="20">
        <f t="shared" ref="J47:J48" si="42">IF(B47="buy",I47-E47,E47-I47)</f>
        <v>2.1400000000000308E-3</v>
      </c>
      <c r="K47" s="21">
        <f t="shared" ref="K47:K48" si="43">J47*1000000</f>
        <v>2140.0000000000309</v>
      </c>
      <c r="L47" s="22">
        <f t="shared" ref="L47:L48" si="44">K47*C47</f>
        <v>85.600000000001245</v>
      </c>
      <c r="M47" s="10">
        <v>8.56</v>
      </c>
      <c r="N47">
        <v>20121129</v>
      </c>
    </row>
    <row r="48" spans="1:16">
      <c r="A48" s="8" t="s">
        <v>149</v>
      </c>
      <c r="B48" s="9" t="s">
        <v>29</v>
      </c>
      <c r="C48" s="10">
        <v>0.04</v>
      </c>
      <c r="D48" s="9" t="s">
        <v>18</v>
      </c>
      <c r="E48" s="29">
        <v>1.29789</v>
      </c>
      <c r="F48" s="29">
        <v>1.2299199999999999</v>
      </c>
      <c r="G48" s="29">
        <v>1.2970600000000001</v>
      </c>
      <c r="H48" s="8" t="s">
        <v>148</v>
      </c>
      <c r="I48" s="29">
        <v>1.2970600000000001</v>
      </c>
      <c r="J48" s="20">
        <f t="shared" si="42"/>
        <v>-8.2999999999988638E-4</v>
      </c>
      <c r="K48" s="21">
        <f t="shared" si="43"/>
        <v>-829.99999999988643</v>
      </c>
      <c r="L48" s="22">
        <f t="shared" si="44"/>
        <v>-33.199999999995455</v>
      </c>
      <c r="M48" s="10">
        <v>-3.32</v>
      </c>
      <c r="N48" s="2" t="s">
        <v>19</v>
      </c>
      <c r="O48" s="24">
        <f>SUM(L47:L48)</f>
        <v>52.40000000000579</v>
      </c>
      <c r="P48" s="28">
        <f>SUM(M47:M48)</f>
        <v>5.24</v>
      </c>
    </row>
  </sheetData>
  <mergeCells count="2">
    <mergeCell ref="O5:O6"/>
    <mergeCell ref="E2:J3"/>
  </mergeCells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showGridLines="0" tabSelected="1" topLeftCell="I1" workbookViewId="0">
      <pane ySplit="7" topLeftCell="A8" activePane="bottomLeft" state="frozen"/>
      <selection pane="bottomLeft" activeCell="N17" sqref="N17"/>
    </sheetView>
  </sheetViews>
  <sheetFormatPr defaultRowHeight="13.5"/>
  <cols>
    <col min="1" max="1" width="8.375" customWidth="1"/>
    <col min="2" max="2" width="5.375" bestFit="1" customWidth="1"/>
    <col min="3" max="3" width="4.875" customWidth="1"/>
    <col min="4" max="4" width="9.125" hidden="1" customWidth="1"/>
    <col min="5" max="5" width="7.875" customWidth="1"/>
    <col min="6" max="7" width="7.875" hidden="1" customWidth="1"/>
    <col min="8" max="8" width="0" hidden="1" customWidth="1"/>
    <col min="9" max="9" width="10.25" bestFit="1" customWidth="1"/>
    <col min="10" max="10" width="9.5" style="18" bestFit="1" customWidth="1"/>
    <col min="11" max="11" width="7.25" customWidth="1"/>
    <col min="12" max="12" width="8.25" style="1" customWidth="1"/>
    <col min="13" max="13" width="8.125" customWidth="1"/>
    <col min="14" max="14" width="9.5" bestFit="1" customWidth="1"/>
    <col min="15" max="15" width="9.25" bestFit="1" customWidth="1"/>
    <col min="16" max="16" width="8.25" bestFit="1" customWidth="1"/>
  </cols>
  <sheetData>
    <row r="1" spans="1:17" ht="9" customHeight="1" thickBot="1"/>
    <row r="2" spans="1:17">
      <c r="E2" s="41" t="s">
        <v>104</v>
      </c>
      <c r="F2" s="42"/>
      <c r="G2" s="42"/>
      <c r="H2" s="42"/>
      <c r="I2" s="42"/>
      <c r="J2" s="42"/>
      <c r="L2" s="3" t="s">
        <v>13</v>
      </c>
      <c r="M2" s="4" t="s">
        <v>12</v>
      </c>
      <c r="N2" s="4" t="s">
        <v>11</v>
      </c>
      <c r="O2" s="4" t="s">
        <v>10</v>
      </c>
      <c r="P2" s="4" t="s">
        <v>14</v>
      </c>
      <c r="Q2" s="5" t="s">
        <v>15</v>
      </c>
    </row>
    <row r="3" spans="1:17" ht="14.25" thickBot="1">
      <c r="E3" s="42"/>
      <c r="F3" s="42"/>
      <c r="G3" s="42"/>
      <c r="H3" s="42"/>
      <c r="I3" s="42"/>
      <c r="J3" s="42"/>
      <c r="L3" s="11">
        <f>COUNT(E8:E1436)</f>
        <v>4</v>
      </c>
      <c r="M3" s="6">
        <f>L3-N3</f>
        <v>4</v>
      </c>
      <c r="N3" s="6">
        <f>COUNTIF(M8:M136,"&lt;0")</f>
        <v>0</v>
      </c>
      <c r="O3" s="7">
        <f>M3/L3</f>
        <v>1</v>
      </c>
      <c r="P3" s="23">
        <f>SUM(L8:L1436)</f>
        <v>184.39999999999122</v>
      </c>
      <c r="Q3" s="25">
        <f>SUM(M8:M1436)</f>
        <v>18.439999999999998</v>
      </c>
    </row>
    <row r="4" spans="1:17" ht="14.25" thickBot="1"/>
    <row r="5" spans="1:17">
      <c r="O5" s="38" t="s">
        <v>20</v>
      </c>
      <c r="P5" s="13" t="s">
        <v>14</v>
      </c>
      <c r="Q5" s="14" t="s">
        <v>15</v>
      </c>
    </row>
    <row r="6" spans="1:17" ht="14.25" thickBot="1">
      <c r="J6" s="18">
        <f>IF(B6="buy",I6-E6,E6-I6)</f>
        <v>0</v>
      </c>
      <c r="O6" s="39"/>
      <c r="P6" s="12">
        <f>'11月'!P6+P3</f>
        <v>2480.8000000000256</v>
      </c>
      <c r="Q6" s="26">
        <f>'11月'!Q6+Q3</f>
        <v>248.08000000000004</v>
      </c>
    </row>
    <row r="7" spans="1:17">
      <c r="A7" s="15" t="s">
        <v>0</v>
      </c>
      <c r="B7" s="16" t="s">
        <v>1</v>
      </c>
      <c r="C7" s="16" t="s">
        <v>2</v>
      </c>
      <c r="D7" s="16" t="s">
        <v>3</v>
      </c>
      <c r="E7" s="16" t="s">
        <v>4</v>
      </c>
      <c r="F7" s="16" t="s">
        <v>5</v>
      </c>
      <c r="G7" s="16" t="s">
        <v>6</v>
      </c>
      <c r="H7" s="15" t="s">
        <v>7</v>
      </c>
      <c r="I7" s="16" t="s">
        <v>4</v>
      </c>
      <c r="J7" s="19" t="s">
        <v>17</v>
      </c>
      <c r="K7" s="16" t="s">
        <v>9</v>
      </c>
      <c r="L7" s="17" t="s">
        <v>16</v>
      </c>
      <c r="M7" s="16" t="s">
        <v>8</v>
      </c>
    </row>
    <row r="8" spans="1:17">
      <c r="A8" s="8" t="s">
        <v>150</v>
      </c>
      <c r="B8" s="9" t="s">
        <v>29</v>
      </c>
      <c r="C8" s="10">
        <v>0.04</v>
      </c>
      <c r="D8" s="9" t="s">
        <v>18</v>
      </c>
      <c r="E8" s="29">
        <v>1.3043800000000001</v>
      </c>
      <c r="F8" s="29">
        <v>1.2393799999999999</v>
      </c>
      <c r="G8" s="29">
        <v>1.30558</v>
      </c>
      <c r="H8" s="8" t="s">
        <v>151</v>
      </c>
      <c r="I8" s="29">
        <v>1.30558</v>
      </c>
      <c r="J8" s="20">
        <f t="shared" ref="J8:J10" si="0">IF(B8="buy",I8-E8,E8-I8)</f>
        <v>1.1999999999998678E-3</v>
      </c>
      <c r="K8" s="21">
        <f t="shared" ref="K8:K10" si="1">J8*1000000</f>
        <v>1199.9999999998679</v>
      </c>
      <c r="L8" s="22">
        <f t="shared" ref="L8:L10" si="2">K8*C8</f>
        <v>47.999999999994714</v>
      </c>
      <c r="M8" s="10">
        <v>4.8</v>
      </c>
      <c r="N8">
        <v>20121203</v>
      </c>
    </row>
    <row r="9" spans="1:17">
      <c r="A9" s="8" t="s">
        <v>152</v>
      </c>
      <c r="B9" s="9" t="s">
        <v>29</v>
      </c>
      <c r="C9" s="10">
        <v>0.04</v>
      </c>
      <c r="D9" s="9" t="s">
        <v>18</v>
      </c>
      <c r="E9" s="29">
        <v>1.30298</v>
      </c>
      <c r="F9" s="29">
        <v>1.2379800000000001</v>
      </c>
      <c r="G9" s="29">
        <v>1.3041799999999999</v>
      </c>
      <c r="H9" s="8" t="s">
        <v>153</v>
      </c>
      <c r="I9" s="29">
        <v>1.3041799999999999</v>
      </c>
      <c r="J9" s="20">
        <f t="shared" si="0"/>
        <v>1.1999999999998678E-3</v>
      </c>
      <c r="K9" s="21">
        <f t="shared" si="1"/>
        <v>1199.9999999998679</v>
      </c>
      <c r="L9" s="22">
        <f t="shared" si="2"/>
        <v>47.999999999994714</v>
      </c>
      <c r="M9" s="10">
        <v>4.8</v>
      </c>
    </row>
    <row r="10" spans="1:17">
      <c r="A10" s="8" t="s">
        <v>154</v>
      </c>
      <c r="B10" s="9" t="s">
        <v>29</v>
      </c>
      <c r="C10" s="10">
        <v>0.04</v>
      </c>
      <c r="D10" s="9" t="s">
        <v>18</v>
      </c>
      <c r="E10" s="29">
        <v>1.29904</v>
      </c>
      <c r="F10" s="29">
        <v>1.23404</v>
      </c>
      <c r="G10" s="29">
        <v>1.3002400000000001</v>
      </c>
      <c r="H10" s="8" t="s">
        <v>155</v>
      </c>
      <c r="I10" s="29">
        <v>1.3001499999999999</v>
      </c>
      <c r="J10" s="20">
        <f t="shared" si="0"/>
        <v>1.1099999999999444E-3</v>
      </c>
      <c r="K10" s="21">
        <f t="shared" si="1"/>
        <v>1109.9999999999443</v>
      </c>
      <c r="L10" s="22">
        <f t="shared" si="2"/>
        <v>44.399999999997775</v>
      </c>
      <c r="M10" s="10">
        <v>4.4400000000000004</v>
      </c>
      <c r="N10" s="2" t="s">
        <v>19</v>
      </c>
      <c r="O10" s="24">
        <f>SUM(L8:L10)</f>
        <v>140.39999999998719</v>
      </c>
      <c r="P10" s="28">
        <f>SUM(M8:M10)</f>
        <v>14.04</v>
      </c>
    </row>
    <row r="11" spans="1:17">
      <c r="A11" s="8" t="s">
        <v>156</v>
      </c>
      <c r="B11" s="9" t="s">
        <v>29</v>
      </c>
      <c r="C11" s="10">
        <v>0.04</v>
      </c>
      <c r="D11" s="9" t="s">
        <v>18</v>
      </c>
      <c r="E11" s="29">
        <v>1.3086199999999999</v>
      </c>
      <c r="F11" s="29">
        <v>1.2436199999999999</v>
      </c>
      <c r="G11" s="29">
        <v>1.30982</v>
      </c>
      <c r="H11" s="8" t="s">
        <v>157</v>
      </c>
      <c r="I11" s="29">
        <v>1.30972</v>
      </c>
      <c r="J11" s="20">
        <f t="shared" ref="J11" si="3">IF(B11="buy",I11-E11,E11-I11)</f>
        <v>1.1000000000001009E-3</v>
      </c>
      <c r="K11" s="21">
        <f t="shared" ref="K11" si="4">J11*1000000</f>
        <v>1100.000000000101</v>
      </c>
      <c r="L11" s="22">
        <f t="shared" ref="L11" si="5">K11*C11</f>
        <v>44.000000000004036</v>
      </c>
      <c r="M11" s="10">
        <v>4.4000000000000004</v>
      </c>
      <c r="N11" s="2">
        <v>20121204</v>
      </c>
      <c r="O11" s="24">
        <f>SUM(L11)</f>
        <v>44.000000000004036</v>
      </c>
      <c r="P11" s="28">
        <f>SUM(M11)</f>
        <v>4.4000000000000004</v>
      </c>
    </row>
  </sheetData>
  <mergeCells count="2">
    <mergeCell ref="E2:J3"/>
    <mergeCell ref="O5:O6"/>
  </mergeCells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10月</vt:lpstr>
      <vt:lpstr>11月</vt:lpstr>
      <vt:lpstr>12月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Statement: 1014608 - Koichi Kimura</dc:title>
  <dc:creator>Turbo</dc:creator>
  <cp:lastModifiedBy>masa</cp:lastModifiedBy>
  <dcterms:created xsi:type="dcterms:W3CDTF">2010-09-30T09:08:44Z</dcterms:created>
  <dcterms:modified xsi:type="dcterms:W3CDTF">2012-12-05T02:41:02Z</dcterms:modified>
</cp:coreProperties>
</file>